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autoCompressPictures="0"/>
  <bookViews>
    <workbookView xWindow="2560" yWindow="40" windowWidth="25360" windowHeight="15620" tabRatio="500"/>
  </bookViews>
  <sheets>
    <sheet name="COR&amp;GRW" sheetId="4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B821" i="4" l="1"/>
  <c r="AB822" i="4"/>
  <c r="AB823" i="4"/>
  <c r="AB824" i="4"/>
  <c r="AB825" i="4"/>
  <c r="AB826" i="4"/>
  <c r="AB827" i="4"/>
  <c r="AB828" i="4"/>
  <c r="AB829" i="4"/>
  <c r="AB830" i="4"/>
  <c r="AB831" i="4"/>
  <c r="AB832" i="4"/>
  <c r="AB833" i="4"/>
  <c r="AB834" i="4"/>
  <c r="AB835" i="4"/>
  <c r="AB836" i="4"/>
  <c r="AB837" i="4"/>
  <c r="AB838" i="4"/>
  <c r="AB839" i="4"/>
  <c r="AB840" i="4"/>
  <c r="AB841" i="4"/>
  <c r="AB842" i="4"/>
  <c r="AB843" i="4"/>
  <c r="AB844" i="4"/>
  <c r="AB845" i="4"/>
  <c r="AB846" i="4"/>
  <c r="AB847" i="4"/>
  <c r="AB848" i="4"/>
  <c r="AB849" i="4"/>
  <c r="AB850" i="4"/>
  <c r="AB851" i="4"/>
  <c r="AB852" i="4"/>
  <c r="AB853" i="4"/>
  <c r="AB854" i="4"/>
  <c r="AB855" i="4"/>
  <c r="AB856" i="4"/>
  <c r="AB857" i="4"/>
  <c r="AB858" i="4"/>
  <c r="AB859" i="4"/>
  <c r="AB860" i="4"/>
  <c r="AB861" i="4"/>
  <c r="AB862" i="4"/>
  <c r="AB863" i="4"/>
  <c r="AB864" i="4"/>
  <c r="AB865" i="4"/>
  <c r="AB866" i="4"/>
  <c r="AB867" i="4"/>
  <c r="AB868" i="4"/>
  <c r="AB869" i="4"/>
  <c r="AB870" i="4"/>
  <c r="AB871" i="4"/>
  <c r="AB872" i="4"/>
  <c r="AB873" i="4"/>
  <c r="AB874" i="4"/>
  <c r="AB875" i="4"/>
  <c r="AB876" i="4"/>
  <c r="AB877" i="4"/>
  <c r="AB878" i="4"/>
  <c r="AB879" i="4"/>
  <c r="AB880" i="4"/>
  <c r="AB881" i="4"/>
  <c r="AB882" i="4"/>
  <c r="AB883" i="4"/>
  <c r="AB884" i="4"/>
  <c r="AB885" i="4"/>
  <c r="AB886" i="4"/>
  <c r="AB887" i="4"/>
  <c r="AB888" i="4"/>
  <c r="AB889" i="4"/>
  <c r="AB890" i="4"/>
  <c r="AB891" i="4"/>
  <c r="AB892" i="4"/>
  <c r="AB893" i="4"/>
  <c r="AB894" i="4"/>
  <c r="AB895" i="4"/>
  <c r="AB896" i="4"/>
  <c r="AB897" i="4"/>
  <c r="AB898" i="4"/>
  <c r="AB899" i="4"/>
  <c r="AB900" i="4"/>
  <c r="AB901" i="4"/>
  <c r="AB902" i="4"/>
  <c r="AB903" i="4"/>
  <c r="AB904" i="4"/>
  <c r="AB905" i="4"/>
  <c r="AB906" i="4"/>
  <c r="AB907" i="4"/>
  <c r="AB908" i="4"/>
  <c r="AB909" i="4"/>
  <c r="AB910" i="4"/>
  <c r="AB911" i="4"/>
  <c r="AB912" i="4"/>
  <c r="AB913" i="4"/>
  <c r="AB914" i="4"/>
  <c r="AB915" i="4"/>
  <c r="AB916" i="4"/>
  <c r="AB917" i="4"/>
  <c r="AB918" i="4"/>
  <c r="AB919" i="4"/>
  <c r="AB920" i="4"/>
  <c r="AB921" i="4"/>
  <c r="AB922" i="4"/>
  <c r="AB923" i="4"/>
  <c r="AB924" i="4"/>
  <c r="AB925" i="4"/>
  <c r="AB926" i="4"/>
  <c r="AB927" i="4"/>
  <c r="AB928" i="4"/>
  <c r="AB929" i="4"/>
  <c r="AB930" i="4"/>
  <c r="AB931" i="4"/>
  <c r="AB932" i="4"/>
  <c r="AB933" i="4"/>
  <c r="AB934" i="4"/>
  <c r="AB935" i="4"/>
  <c r="AB936" i="4"/>
  <c r="AB937" i="4"/>
  <c r="AB938" i="4"/>
  <c r="AB939" i="4"/>
  <c r="AB940" i="4"/>
  <c r="AB941" i="4"/>
  <c r="AB942" i="4"/>
  <c r="AB943" i="4"/>
  <c r="AB944" i="4"/>
  <c r="AB945" i="4"/>
  <c r="AB946" i="4"/>
  <c r="AB947" i="4"/>
  <c r="AB948" i="4"/>
  <c r="AB949" i="4"/>
  <c r="AB950" i="4"/>
  <c r="AB951" i="4"/>
  <c r="AB952" i="4"/>
  <c r="AB953" i="4"/>
  <c r="AB954" i="4"/>
  <c r="AB955" i="4"/>
  <c r="AB956" i="4"/>
  <c r="AB957" i="4"/>
  <c r="AB958" i="4"/>
  <c r="AB959" i="4"/>
  <c r="AB960" i="4"/>
  <c r="AB961" i="4"/>
  <c r="AB962" i="4"/>
  <c r="AB963" i="4"/>
  <c r="AB964" i="4"/>
  <c r="AB965" i="4"/>
  <c r="AB966" i="4"/>
  <c r="AB967" i="4"/>
  <c r="AB968" i="4"/>
  <c r="AB969" i="4"/>
  <c r="AB970" i="4"/>
  <c r="AB971" i="4"/>
  <c r="AB972" i="4"/>
  <c r="AB973" i="4"/>
  <c r="AB974" i="4"/>
  <c r="AB975" i="4"/>
  <c r="AB976" i="4"/>
  <c r="AB977" i="4"/>
  <c r="AB978" i="4"/>
  <c r="AB979" i="4"/>
  <c r="AB980" i="4"/>
  <c r="AB981" i="4"/>
  <c r="AB982" i="4"/>
  <c r="AB983" i="4"/>
  <c r="AB984" i="4"/>
  <c r="AB985" i="4"/>
  <c r="AB986" i="4"/>
  <c r="AB987" i="4"/>
  <c r="AB988" i="4"/>
  <c r="AB989" i="4"/>
  <c r="AB990" i="4"/>
  <c r="AB991" i="4"/>
  <c r="AB992" i="4"/>
  <c r="AB993" i="4"/>
  <c r="AB994" i="4"/>
  <c r="AB995" i="4"/>
  <c r="AB996" i="4"/>
  <c r="AB997" i="4"/>
  <c r="AB998" i="4"/>
  <c r="AB999" i="4"/>
  <c r="AB1000" i="4"/>
  <c r="AB1001" i="4"/>
  <c r="AB1002" i="4"/>
  <c r="AB1003" i="4"/>
  <c r="AB1004" i="4"/>
  <c r="AB1005" i="4"/>
  <c r="AB1006" i="4"/>
  <c r="AB1007" i="4"/>
  <c r="AB1008" i="4"/>
  <c r="AB1009" i="4"/>
  <c r="AB1010" i="4"/>
  <c r="AB1011" i="4"/>
  <c r="AB1012" i="4"/>
  <c r="AB1013" i="4"/>
  <c r="AB1014" i="4"/>
  <c r="AB1015" i="4"/>
  <c r="AB1016" i="4"/>
  <c r="AB1017" i="4"/>
  <c r="AB1018" i="4"/>
  <c r="AB1019" i="4"/>
  <c r="AB1020" i="4"/>
  <c r="AB1021" i="4"/>
  <c r="AB1022" i="4"/>
  <c r="AB1023" i="4"/>
  <c r="AB1024" i="4"/>
  <c r="AB1025" i="4"/>
  <c r="AB1026" i="4"/>
  <c r="AB1027" i="4"/>
  <c r="AB1028" i="4"/>
  <c r="AB1029" i="4"/>
  <c r="AB1030" i="4"/>
  <c r="AB1031" i="4"/>
  <c r="AB1032" i="4"/>
  <c r="AB1033" i="4"/>
  <c r="AB1034" i="4"/>
  <c r="AB1035" i="4"/>
  <c r="AB1036" i="4"/>
  <c r="AB1037" i="4"/>
  <c r="AB1038" i="4"/>
  <c r="AB1039" i="4"/>
  <c r="AB1040" i="4"/>
  <c r="AB1041" i="4"/>
  <c r="AB1042" i="4"/>
  <c r="AB1043" i="4"/>
  <c r="AB1044" i="4"/>
  <c r="AB1045" i="4"/>
  <c r="AB1046" i="4"/>
  <c r="AB1047" i="4"/>
  <c r="AB1048" i="4"/>
  <c r="AB1049" i="4"/>
  <c r="AB1050" i="4"/>
  <c r="AB1051" i="4"/>
  <c r="AB1052" i="4"/>
  <c r="AB1053" i="4"/>
  <c r="AB1054" i="4"/>
  <c r="AB1055" i="4"/>
  <c r="AB1056" i="4"/>
  <c r="AB1057" i="4"/>
  <c r="AB1058" i="4"/>
  <c r="AB1059" i="4"/>
  <c r="AB1060" i="4"/>
  <c r="AB1061" i="4"/>
  <c r="AB1062" i="4"/>
  <c r="AB1063" i="4"/>
  <c r="AB1064" i="4"/>
  <c r="AB1065" i="4"/>
  <c r="AB1066" i="4"/>
  <c r="AB1067" i="4"/>
  <c r="AB1068" i="4"/>
  <c r="AB1069" i="4"/>
  <c r="AB1070" i="4"/>
  <c r="AB1071" i="4"/>
  <c r="AB1072" i="4"/>
  <c r="AB1073" i="4"/>
  <c r="AB1074" i="4"/>
  <c r="AB1075" i="4"/>
  <c r="AB1076" i="4"/>
  <c r="AB1077" i="4"/>
  <c r="AB1078" i="4"/>
  <c r="AB1079" i="4"/>
  <c r="AB1080" i="4"/>
  <c r="AB1081" i="4"/>
  <c r="AB1082" i="4"/>
  <c r="AB1083" i="4"/>
  <c r="AB1084" i="4"/>
  <c r="AB1085" i="4"/>
  <c r="AB1086" i="4"/>
  <c r="AB1087" i="4"/>
  <c r="AB1088" i="4"/>
  <c r="AB1089" i="4"/>
  <c r="AB1090" i="4"/>
  <c r="AB1091" i="4"/>
  <c r="AB1092" i="4"/>
  <c r="AB1104" i="4"/>
  <c r="AE1104" i="4"/>
  <c r="AF1104" i="4"/>
  <c r="AB1105" i="4"/>
  <c r="AE1105" i="4"/>
  <c r="AF1105" i="4"/>
  <c r="AC1105" i="4"/>
  <c r="Z1105" i="4"/>
  <c r="Y1105" i="4"/>
  <c r="X1105" i="4"/>
  <c r="W1105" i="4"/>
  <c r="V1105" i="4"/>
  <c r="U1105" i="4"/>
  <c r="T1105" i="4"/>
  <c r="S1105" i="4"/>
  <c r="R1105" i="4"/>
  <c r="P1105" i="4"/>
  <c r="O1105" i="4"/>
  <c r="N1105" i="4"/>
  <c r="M1105" i="4"/>
  <c r="L1105" i="4"/>
  <c r="K1105" i="4"/>
  <c r="J1105" i="4"/>
  <c r="I1105" i="4"/>
  <c r="H1105" i="4"/>
  <c r="G1105" i="4"/>
  <c r="F1105" i="4"/>
  <c r="E1105" i="4"/>
  <c r="D1105" i="4"/>
  <c r="C1105" i="4"/>
  <c r="B1104" i="4"/>
  <c r="B1105" i="4"/>
  <c r="C1104" i="4"/>
  <c r="D1104" i="4"/>
  <c r="E1104" i="4"/>
  <c r="F1104" i="4"/>
  <c r="G1104" i="4"/>
  <c r="H1104" i="4"/>
  <c r="I1104" i="4"/>
  <c r="J1104" i="4"/>
  <c r="K1104" i="4"/>
  <c r="L1104" i="4"/>
  <c r="M1104" i="4"/>
  <c r="N1104" i="4"/>
  <c r="O1104" i="4"/>
  <c r="P1104" i="4"/>
  <c r="R1104" i="4"/>
  <c r="S1104" i="4"/>
  <c r="T1104" i="4"/>
  <c r="U1104" i="4"/>
  <c r="V1104" i="4"/>
  <c r="W1104" i="4"/>
  <c r="X1104" i="4"/>
  <c r="Y1104" i="4"/>
  <c r="Z1104" i="4"/>
  <c r="AC1104" i="4"/>
  <c r="Z1106" i="4"/>
  <c r="Z1107" i="4"/>
  <c r="Z1094" i="4"/>
  <c r="Y1097" i="4"/>
  <c r="Y1098" i="4"/>
  <c r="Y1099" i="4"/>
  <c r="Y1100" i="4"/>
  <c r="Y1101" i="4"/>
  <c r="Y1102" i="4"/>
  <c r="Y1103" i="4"/>
  <c r="Y1106" i="4"/>
  <c r="Y1107" i="4"/>
  <c r="Y1109" i="4"/>
  <c r="Y1108" i="4"/>
  <c r="Y1094" i="4"/>
  <c r="AB1094" i="4"/>
  <c r="C1094" i="4"/>
  <c r="D1094" i="4"/>
  <c r="G1094" i="4"/>
  <c r="H1094" i="4"/>
  <c r="I1094" i="4"/>
  <c r="J1094" i="4"/>
  <c r="K1094" i="4"/>
  <c r="L1094" i="4"/>
  <c r="M1094" i="4"/>
  <c r="N1094" i="4"/>
  <c r="O1094" i="4"/>
  <c r="P1094" i="4"/>
  <c r="R1094" i="4"/>
  <c r="U1094" i="4"/>
  <c r="V1094" i="4"/>
  <c r="AC1094" i="4"/>
  <c r="AE1094" i="4"/>
  <c r="AE1095" i="4"/>
  <c r="AB1097" i="4"/>
  <c r="Z1097" i="4"/>
  <c r="AE1097" i="4"/>
  <c r="AB1098" i="4"/>
  <c r="Z1098" i="4"/>
  <c r="AE1098" i="4"/>
  <c r="AB1099" i="4"/>
  <c r="Z1099" i="4"/>
  <c r="AE1099" i="4"/>
  <c r="AB1100" i="4"/>
  <c r="Z1100" i="4"/>
  <c r="AE1100" i="4"/>
  <c r="AB1101" i="4"/>
  <c r="Z1101" i="4"/>
  <c r="AE1101" i="4"/>
  <c r="AB1102" i="4"/>
  <c r="Z1102" i="4"/>
  <c r="AE1102" i="4"/>
  <c r="AB1103" i="4"/>
  <c r="Z1103" i="4"/>
  <c r="AE1103" i="4"/>
  <c r="B1106" i="4"/>
  <c r="C1106" i="4"/>
  <c r="D1106" i="4"/>
  <c r="E1106" i="4"/>
  <c r="F1106" i="4"/>
  <c r="G1106" i="4"/>
  <c r="H1106" i="4"/>
  <c r="I1106" i="4"/>
  <c r="J1106" i="4"/>
  <c r="K1106" i="4"/>
  <c r="L1106" i="4"/>
  <c r="M1106" i="4"/>
  <c r="N1106" i="4"/>
  <c r="O1106" i="4"/>
  <c r="P1106" i="4"/>
  <c r="R1106" i="4"/>
  <c r="S1106" i="4"/>
  <c r="T1106" i="4"/>
  <c r="U1106" i="4"/>
  <c r="V1106" i="4"/>
  <c r="W1106" i="4"/>
  <c r="X1106" i="4"/>
  <c r="AB1106" i="4"/>
  <c r="AC1106" i="4"/>
  <c r="AE1106" i="4"/>
  <c r="AB1107" i="4"/>
  <c r="C1107" i="4"/>
  <c r="D1107" i="4"/>
  <c r="E1107" i="4"/>
  <c r="F1107" i="4"/>
  <c r="G1107" i="4"/>
  <c r="H1107" i="4"/>
  <c r="I1107" i="4"/>
  <c r="J1107" i="4"/>
  <c r="K1107" i="4"/>
  <c r="L1107" i="4"/>
  <c r="M1107" i="4"/>
  <c r="N1107" i="4"/>
  <c r="O1107" i="4"/>
  <c r="P1107" i="4"/>
  <c r="R1107" i="4"/>
  <c r="S1107" i="4"/>
  <c r="T1107" i="4"/>
  <c r="U1107" i="4"/>
  <c r="V1107" i="4"/>
  <c r="W1107" i="4"/>
  <c r="X1107" i="4"/>
  <c r="AC1107" i="4"/>
  <c r="AE1107" i="4"/>
  <c r="A5" i="4"/>
  <c r="A6" i="4"/>
  <c r="A7" i="4"/>
  <c r="A8" i="4"/>
  <c r="A9" i="4"/>
  <c r="A10" i="4"/>
  <c r="A11" i="4"/>
  <c r="A12" i="4"/>
  <c r="A13" i="4"/>
  <c r="A14" i="4"/>
  <c r="A15" i="4"/>
  <c r="A16" i="4"/>
  <c r="A17" i="4"/>
  <c r="A18" i="4"/>
  <c r="A19" i="4"/>
  <c r="A20" i="4"/>
  <c r="A21" i="4"/>
  <c r="A22" i="4"/>
  <c r="A23" i="4"/>
  <c r="A24" i="4"/>
  <c r="A25" i="4"/>
  <c r="A26" i="4"/>
  <c r="A27" i="4"/>
  <c r="A28" i="4"/>
  <c r="A29" i="4"/>
  <c r="A30" i="4"/>
  <c r="A31" i="4"/>
  <c r="A32" i="4"/>
  <c r="A33" i="4"/>
  <c r="A34" i="4"/>
  <c r="A35" i="4"/>
  <c r="A36" i="4"/>
  <c r="A37" i="4"/>
  <c r="A38" i="4"/>
  <c r="A39" i="4"/>
  <c r="A40" i="4"/>
  <c r="A41" i="4"/>
  <c r="A42" i="4"/>
  <c r="A43" i="4"/>
  <c r="A44" i="4"/>
  <c r="A45" i="4"/>
  <c r="A46" i="4"/>
  <c r="A47" i="4"/>
  <c r="A48" i="4"/>
  <c r="A49" i="4"/>
  <c r="A50" i="4"/>
  <c r="A51" i="4"/>
  <c r="A52" i="4"/>
  <c r="A53" i="4"/>
  <c r="A54" i="4"/>
  <c r="A55" i="4"/>
  <c r="A56" i="4"/>
  <c r="A57" i="4"/>
  <c r="A58" i="4"/>
  <c r="A59" i="4"/>
  <c r="A60" i="4"/>
  <c r="A61" i="4"/>
  <c r="A62" i="4"/>
  <c r="A63" i="4"/>
  <c r="A64" i="4"/>
  <c r="A65" i="4"/>
  <c r="A66" i="4"/>
  <c r="A67" i="4"/>
  <c r="A68" i="4"/>
  <c r="A69" i="4"/>
  <c r="A70" i="4"/>
  <c r="A71" i="4"/>
  <c r="A72" i="4"/>
  <c r="A73" i="4"/>
  <c r="A74" i="4"/>
  <c r="A75" i="4"/>
  <c r="A76" i="4"/>
  <c r="A77" i="4"/>
  <c r="A78" i="4"/>
  <c r="A79" i="4"/>
  <c r="A80" i="4"/>
  <c r="A81" i="4"/>
  <c r="A82" i="4"/>
  <c r="A83" i="4"/>
  <c r="A84" i="4"/>
  <c r="A85" i="4"/>
  <c r="A86" i="4"/>
  <c r="A87" i="4"/>
  <c r="A88" i="4"/>
  <c r="A89" i="4"/>
  <c r="A90" i="4"/>
  <c r="A91" i="4"/>
  <c r="A92" i="4"/>
  <c r="A93" i="4"/>
  <c r="A94" i="4"/>
  <c r="A95" i="4"/>
  <c r="A96" i="4"/>
  <c r="A97" i="4"/>
  <c r="A98" i="4"/>
  <c r="A99" i="4"/>
  <c r="A100" i="4"/>
  <c r="A101" i="4"/>
  <c r="A102" i="4"/>
  <c r="A103" i="4"/>
  <c r="A104" i="4"/>
  <c r="A105" i="4"/>
  <c r="A106" i="4"/>
  <c r="A107" i="4"/>
  <c r="A108" i="4"/>
  <c r="A109" i="4"/>
  <c r="A110" i="4"/>
  <c r="A111" i="4"/>
  <c r="A112" i="4"/>
  <c r="A113" i="4"/>
  <c r="A114" i="4"/>
  <c r="A115" i="4"/>
  <c r="A116" i="4"/>
  <c r="A117" i="4"/>
  <c r="A118" i="4"/>
  <c r="A119" i="4"/>
  <c r="A120" i="4"/>
  <c r="A121" i="4"/>
  <c r="A122" i="4"/>
  <c r="A123" i="4"/>
  <c r="A124" i="4"/>
  <c r="A125" i="4"/>
  <c r="A126" i="4"/>
  <c r="A127" i="4"/>
  <c r="A128" i="4"/>
  <c r="A129" i="4"/>
  <c r="A130" i="4"/>
  <c r="A131" i="4"/>
  <c r="A132" i="4"/>
  <c r="A133" i="4"/>
  <c r="A134" i="4"/>
  <c r="A135" i="4"/>
  <c r="A136" i="4"/>
  <c r="A137" i="4"/>
  <c r="A138" i="4"/>
  <c r="A139" i="4"/>
  <c r="A140" i="4"/>
  <c r="A141" i="4"/>
  <c r="A142" i="4"/>
  <c r="A143" i="4"/>
  <c r="A144" i="4"/>
  <c r="A145" i="4"/>
  <c r="A146" i="4"/>
  <c r="A147" i="4"/>
  <c r="A148" i="4"/>
  <c r="A149" i="4"/>
  <c r="A150" i="4"/>
  <c r="A151" i="4"/>
  <c r="A152" i="4"/>
  <c r="A153" i="4"/>
  <c r="A154" i="4"/>
  <c r="A155" i="4"/>
  <c r="A156" i="4"/>
  <c r="A157" i="4"/>
  <c r="A158" i="4"/>
  <c r="A159" i="4"/>
  <c r="A160" i="4"/>
  <c r="A161" i="4"/>
  <c r="A162" i="4"/>
  <c r="A163" i="4"/>
  <c r="A164" i="4"/>
  <c r="A165" i="4"/>
  <c r="A166" i="4"/>
  <c r="A167" i="4"/>
  <c r="A168" i="4"/>
  <c r="A169" i="4"/>
  <c r="A170" i="4"/>
  <c r="A171" i="4"/>
  <c r="A172" i="4"/>
  <c r="A173" i="4"/>
  <c r="A174" i="4"/>
  <c r="A175" i="4"/>
  <c r="A176" i="4"/>
  <c r="A177" i="4"/>
  <c r="A178" i="4"/>
  <c r="A179" i="4"/>
  <c r="A180" i="4"/>
  <c r="A181" i="4"/>
  <c r="A182" i="4"/>
  <c r="A183" i="4"/>
  <c r="A184" i="4"/>
  <c r="A185" i="4"/>
  <c r="A186" i="4"/>
  <c r="A187" i="4"/>
  <c r="A188" i="4"/>
  <c r="A189" i="4"/>
  <c r="A190" i="4"/>
  <c r="A191" i="4"/>
  <c r="A192" i="4"/>
  <c r="A193" i="4"/>
  <c r="A194" i="4"/>
  <c r="A195" i="4"/>
  <c r="A196" i="4"/>
  <c r="A197" i="4"/>
  <c r="A198" i="4"/>
  <c r="A199" i="4"/>
  <c r="A200" i="4"/>
  <c r="A201" i="4"/>
  <c r="A202" i="4"/>
  <c r="A203" i="4"/>
  <c r="A204" i="4"/>
  <c r="A205" i="4"/>
  <c r="A206" i="4"/>
  <c r="A207" i="4"/>
  <c r="A208" i="4"/>
  <c r="A209" i="4"/>
  <c r="A210" i="4"/>
  <c r="A211" i="4"/>
  <c r="A212" i="4"/>
  <c r="A213" i="4"/>
  <c r="A214" i="4"/>
  <c r="A215" i="4"/>
  <c r="A216" i="4"/>
  <c r="A217" i="4"/>
  <c r="A218" i="4"/>
  <c r="A219" i="4"/>
  <c r="A220" i="4"/>
  <c r="A221" i="4"/>
  <c r="A222" i="4"/>
  <c r="A223" i="4"/>
  <c r="A224" i="4"/>
  <c r="A225" i="4"/>
  <c r="A226" i="4"/>
  <c r="A227" i="4"/>
  <c r="A228" i="4"/>
  <c r="A229" i="4"/>
  <c r="A230" i="4"/>
  <c r="A231" i="4"/>
  <c r="A232" i="4"/>
  <c r="A233" i="4"/>
  <c r="A234" i="4"/>
  <c r="A235" i="4"/>
  <c r="A236" i="4"/>
  <c r="A237" i="4"/>
  <c r="A238" i="4"/>
  <c r="A239" i="4"/>
  <c r="A240" i="4"/>
  <c r="A241" i="4"/>
  <c r="A242" i="4"/>
  <c r="A243" i="4"/>
  <c r="A244" i="4"/>
  <c r="A245" i="4"/>
  <c r="A246" i="4"/>
  <c r="A247" i="4"/>
  <c r="A248" i="4"/>
  <c r="A249" i="4"/>
  <c r="A250" i="4"/>
  <c r="A251" i="4"/>
  <c r="A252" i="4"/>
  <c r="A253" i="4"/>
  <c r="A254" i="4"/>
  <c r="A255" i="4"/>
  <c r="A256" i="4"/>
  <c r="A257" i="4"/>
  <c r="A258" i="4"/>
  <c r="A259" i="4"/>
  <c r="A260" i="4"/>
  <c r="A261" i="4"/>
  <c r="A262" i="4"/>
  <c r="A263" i="4"/>
  <c r="A264" i="4"/>
  <c r="A265" i="4"/>
  <c r="A266" i="4"/>
  <c r="A267" i="4"/>
  <c r="A268" i="4"/>
  <c r="A269" i="4"/>
  <c r="A270" i="4"/>
  <c r="A271" i="4"/>
  <c r="A272" i="4"/>
  <c r="A273" i="4"/>
  <c r="A274" i="4"/>
  <c r="A275" i="4"/>
  <c r="A276" i="4"/>
  <c r="A277" i="4"/>
  <c r="A278" i="4"/>
  <c r="A279" i="4"/>
  <c r="A280" i="4"/>
  <c r="A281" i="4"/>
  <c r="A282" i="4"/>
  <c r="A283" i="4"/>
  <c r="A284" i="4"/>
  <c r="A285" i="4"/>
  <c r="A286" i="4"/>
  <c r="A287" i="4"/>
  <c r="A288" i="4"/>
  <c r="A289" i="4"/>
  <c r="A290" i="4"/>
  <c r="A291" i="4"/>
  <c r="A292" i="4"/>
  <c r="A293" i="4"/>
  <c r="A294" i="4"/>
  <c r="A295" i="4"/>
  <c r="A296" i="4"/>
  <c r="A297" i="4"/>
  <c r="A298" i="4"/>
  <c r="A299" i="4"/>
  <c r="A300" i="4"/>
  <c r="A301" i="4"/>
  <c r="A302" i="4"/>
  <c r="A303" i="4"/>
  <c r="A304" i="4"/>
  <c r="A305" i="4"/>
  <c r="A306" i="4"/>
  <c r="A307" i="4"/>
  <c r="A308" i="4"/>
  <c r="A309" i="4"/>
  <c r="A310" i="4"/>
  <c r="A311" i="4"/>
  <c r="A312" i="4"/>
  <c r="A313" i="4"/>
  <c r="A314" i="4"/>
  <c r="A315" i="4"/>
  <c r="A316" i="4"/>
  <c r="A317" i="4"/>
  <c r="A318" i="4"/>
  <c r="A319" i="4"/>
  <c r="A320" i="4"/>
  <c r="A321" i="4"/>
  <c r="A322" i="4"/>
  <c r="A323" i="4"/>
  <c r="A324" i="4"/>
  <c r="A325" i="4"/>
  <c r="A326" i="4"/>
  <c r="A327" i="4"/>
  <c r="A328" i="4"/>
  <c r="A329" i="4"/>
  <c r="A330" i="4"/>
  <c r="A331" i="4"/>
  <c r="A332" i="4"/>
  <c r="A333" i="4"/>
  <c r="A334" i="4"/>
  <c r="A335" i="4"/>
  <c r="A336" i="4"/>
  <c r="A337" i="4"/>
  <c r="A338" i="4"/>
  <c r="A339" i="4"/>
  <c r="A340" i="4"/>
  <c r="A341" i="4"/>
  <c r="A342" i="4"/>
  <c r="A343" i="4"/>
  <c r="A344" i="4"/>
  <c r="A345" i="4"/>
  <c r="A346" i="4"/>
  <c r="A347" i="4"/>
  <c r="A348" i="4"/>
  <c r="A349" i="4"/>
  <c r="A350" i="4"/>
  <c r="A351" i="4"/>
  <c r="A352" i="4"/>
  <c r="A353" i="4"/>
  <c r="A354" i="4"/>
  <c r="A355" i="4"/>
  <c r="A356" i="4"/>
  <c r="A357" i="4"/>
  <c r="A358" i="4"/>
  <c r="A359" i="4"/>
  <c r="A360" i="4"/>
  <c r="A361" i="4"/>
  <c r="A362" i="4"/>
  <c r="A363" i="4"/>
  <c r="A364" i="4"/>
  <c r="A365" i="4"/>
  <c r="A366" i="4"/>
  <c r="A367" i="4"/>
  <c r="A368" i="4"/>
  <c r="A369" i="4"/>
  <c r="A370" i="4"/>
  <c r="A371" i="4"/>
  <c r="A372" i="4"/>
  <c r="A373" i="4"/>
  <c r="A374" i="4"/>
  <c r="A375" i="4"/>
  <c r="A376" i="4"/>
  <c r="A377" i="4"/>
  <c r="A378" i="4"/>
  <c r="A379" i="4"/>
  <c r="A380" i="4"/>
  <c r="A381" i="4"/>
  <c r="A382" i="4"/>
  <c r="A383" i="4"/>
  <c r="A384" i="4"/>
  <c r="A385" i="4"/>
  <c r="A386" i="4"/>
  <c r="A387" i="4"/>
  <c r="A388" i="4"/>
  <c r="A389" i="4"/>
  <c r="A390" i="4"/>
  <c r="A391" i="4"/>
  <c r="A392" i="4"/>
  <c r="A393" i="4"/>
  <c r="A394" i="4"/>
  <c r="A395" i="4"/>
  <c r="A396" i="4"/>
  <c r="A397" i="4"/>
  <c r="A398" i="4"/>
  <c r="A399" i="4"/>
  <c r="A400" i="4"/>
  <c r="A401" i="4"/>
  <c r="A402" i="4"/>
  <c r="A403" i="4"/>
  <c r="A404" i="4"/>
  <c r="A405" i="4"/>
  <c r="A406" i="4"/>
  <c r="A407" i="4"/>
  <c r="A408" i="4"/>
  <c r="A409" i="4"/>
  <c r="A410" i="4"/>
  <c r="A411" i="4"/>
  <c r="A412" i="4"/>
  <c r="A413" i="4"/>
  <c r="A414" i="4"/>
  <c r="A415" i="4"/>
  <c r="A416" i="4"/>
  <c r="A417" i="4"/>
  <c r="A418" i="4"/>
  <c r="A419" i="4"/>
  <c r="A420" i="4"/>
  <c r="A421" i="4"/>
  <c r="A422" i="4"/>
  <c r="A423" i="4"/>
  <c r="A424" i="4"/>
  <c r="A425" i="4"/>
  <c r="A426" i="4"/>
  <c r="A427" i="4"/>
  <c r="A428" i="4"/>
  <c r="A429" i="4"/>
  <c r="A430" i="4"/>
  <c r="A431" i="4"/>
  <c r="A432" i="4"/>
  <c r="A433" i="4"/>
  <c r="A434" i="4"/>
  <c r="A435" i="4"/>
  <c r="A436" i="4"/>
  <c r="A437" i="4"/>
  <c r="A438" i="4"/>
  <c r="A439" i="4"/>
  <c r="A440" i="4"/>
  <c r="A441" i="4"/>
  <c r="A442" i="4"/>
  <c r="A443" i="4"/>
  <c r="A444" i="4"/>
  <c r="A445" i="4"/>
  <c r="A446" i="4"/>
  <c r="A447" i="4"/>
  <c r="A448" i="4"/>
  <c r="A449" i="4"/>
  <c r="A450" i="4"/>
  <c r="A451" i="4"/>
  <c r="A452" i="4"/>
  <c r="A453" i="4"/>
  <c r="A454" i="4"/>
  <c r="A455" i="4"/>
  <c r="A456" i="4"/>
  <c r="A457" i="4"/>
  <c r="A458" i="4"/>
  <c r="A459" i="4"/>
  <c r="A460" i="4"/>
  <c r="A461" i="4"/>
  <c r="A462" i="4"/>
  <c r="A463" i="4"/>
  <c r="A464" i="4"/>
  <c r="A465" i="4"/>
  <c r="A466" i="4"/>
  <c r="A467" i="4"/>
  <c r="A468" i="4"/>
  <c r="A469" i="4"/>
  <c r="A470" i="4"/>
  <c r="A471" i="4"/>
  <c r="A472" i="4"/>
  <c r="A473" i="4"/>
  <c r="A474" i="4"/>
  <c r="A475" i="4"/>
  <c r="A476" i="4"/>
  <c r="A477" i="4"/>
  <c r="A478" i="4"/>
  <c r="A479" i="4"/>
  <c r="A480" i="4"/>
  <c r="A481" i="4"/>
  <c r="A482" i="4"/>
  <c r="A483" i="4"/>
  <c r="A484" i="4"/>
  <c r="A485" i="4"/>
  <c r="A486" i="4"/>
  <c r="A487" i="4"/>
  <c r="A488" i="4"/>
  <c r="A489" i="4"/>
  <c r="A490" i="4"/>
  <c r="A491" i="4"/>
  <c r="A492" i="4"/>
  <c r="A493" i="4"/>
  <c r="A494" i="4"/>
  <c r="A495" i="4"/>
  <c r="A496" i="4"/>
  <c r="A497" i="4"/>
  <c r="A498" i="4"/>
  <c r="A499" i="4"/>
  <c r="A500" i="4"/>
  <c r="A501" i="4"/>
  <c r="A502" i="4"/>
  <c r="A503" i="4"/>
  <c r="A504" i="4"/>
  <c r="A505" i="4"/>
  <c r="A506" i="4"/>
  <c r="A507" i="4"/>
  <c r="A508" i="4"/>
  <c r="A509" i="4"/>
  <c r="A510" i="4"/>
  <c r="A511" i="4"/>
  <c r="A512" i="4"/>
  <c r="A513" i="4"/>
  <c r="A514" i="4"/>
  <c r="A515" i="4"/>
  <c r="A516" i="4"/>
  <c r="A517" i="4"/>
  <c r="A518" i="4"/>
  <c r="A519" i="4"/>
  <c r="A520" i="4"/>
  <c r="A521" i="4"/>
  <c r="A522" i="4"/>
  <c r="A523" i="4"/>
  <c r="A524" i="4"/>
  <c r="A525" i="4"/>
  <c r="A526" i="4"/>
  <c r="A527" i="4"/>
  <c r="A528" i="4"/>
  <c r="A529" i="4"/>
  <c r="A530" i="4"/>
  <c r="A531" i="4"/>
  <c r="A532" i="4"/>
  <c r="A533" i="4"/>
  <c r="A534" i="4"/>
  <c r="A535" i="4"/>
  <c r="A536" i="4"/>
  <c r="A537" i="4"/>
  <c r="A538" i="4"/>
  <c r="A539" i="4"/>
  <c r="A540" i="4"/>
  <c r="A541" i="4"/>
  <c r="A542" i="4"/>
  <c r="A543" i="4"/>
  <c r="A544" i="4"/>
  <c r="A545" i="4"/>
  <c r="A546" i="4"/>
  <c r="A547" i="4"/>
  <c r="A548" i="4"/>
  <c r="A549" i="4"/>
  <c r="A550" i="4"/>
  <c r="A551" i="4"/>
  <c r="A552" i="4"/>
  <c r="A553" i="4"/>
  <c r="A554" i="4"/>
  <c r="A555" i="4"/>
  <c r="A556" i="4"/>
  <c r="A557" i="4"/>
  <c r="A558" i="4"/>
  <c r="A559" i="4"/>
  <c r="A560" i="4"/>
  <c r="A561" i="4"/>
  <c r="A562" i="4"/>
  <c r="A563" i="4"/>
  <c r="A564" i="4"/>
  <c r="A565" i="4"/>
  <c r="A566" i="4"/>
  <c r="A567" i="4"/>
  <c r="A568" i="4"/>
  <c r="A569" i="4"/>
  <c r="A570" i="4"/>
  <c r="A571" i="4"/>
  <c r="A572" i="4"/>
  <c r="A573" i="4"/>
  <c r="A574" i="4"/>
  <c r="A575" i="4"/>
  <c r="A576" i="4"/>
  <c r="A577" i="4"/>
  <c r="A578" i="4"/>
  <c r="A579" i="4"/>
  <c r="A580" i="4"/>
  <c r="A581" i="4"/>
  <c r="A582" i="4"/>
  <c r="A583" i="4"/>
  <c r="A584" i="4"/>
  <c r="A585" i="4"/>
  <c r="A586" i="4"/>
  <c r="A587" i="4"/>
  <c r="A588" i="4"/>
  <c r="A589" i="4"/>
  <c r="A590" i="4"/>
  <c r="A591" i="4"/>
  <c r="A592" i="4"/>
  <c r="A593" i="4"/>
  <c r="A594" i="4"/>
  <c r="A595" i="4"/>
  <c r="A596" i="4"/>
  <c r="A597" i="4"/>
  <c r="A598" i="4"/>
  <c r="A599" i="4"/>
  <c r="A600" i="4"/>
  <c r="A601" i="4"/>
  <c r="A602" i="4"/>
  <c r="A603" i="4"/>
  <c r="A604" i="4"/>
  <c r="A605" i="4"/>
  <c r="A606" i="4"/>
  <c r="A607" i="4"/>
  <c r="A608" i="4"/>
  <c r="A609" i="4"/>
  <c r="A610" i="4"/>
  <c r="A611" i="4"/>
  <c r="A612" i="4"/>
  <c r="A613" i="4"/>
  <c r="A614" i="4"/>
  <c r="A615" i="4"/>
  <c r="A616" i="4"/>
  <c r="A617" i="4"/>
  <c r="A618" i="4"/>
  <c r="A619" i="4"/>
  <c r="A620" i="4"/>
  <c r="A621" i="4"/>
  <c r="A622" i="4"/>
  <c r="A623" i="4"/>
  <c r="A624" i="4"/>
  <c r="A625" i="4"/>
  <c r="A626" i="4"/>
  <c r="A627" i="4"/>
  <c r="A628" i="4"/>
  <c r="A629" i="4"/>
  <c r="A630" i="4"/>
  <c r="A631" i="4"/>
  <c r="A632" i="4"/>
  <c r="A633" i="4"/>
  <c r="A634" i="4"/>
  <c r="A635" i="4"/>
  <c r="A636" i="4"/>
  <c r="A637" i="4"/>
  <c r="A638" i="4"/>
  <c r="A639" i="4"/>
  <c r="A640" i="4"/>
  <c r="A641" i="4"/>
  <c r="A642" i="4"/>
  <c r="A643" i="4"/>
  <c r="A644" i="4"/>
  <c r="A645" i="4"/>
  <c r="A646" i="4"/>
  <c r="A647" i="4"/>
  <c r="A648" i="4"/>
  <c r="A649" i="4"/>
  <c r="A650" i="4"/>
  <c r="A651" i="4"/>
  <c r="A652" i="4"/>
  <c r="A653" i="4"/>
  <c r="A654" i="4"/>
  <c r="A655" i="4"/>
  <c r="A656" i="4"/>
  <c r="A657" i="4"/>
  <c r="A658" i="4"/>
  <c r="A659" i="4"/>
  <c r="A660" i="4"/>
  <c r="A661" i="4"/>
  <c r="A662" i="4"/>
  <c r="A663" i="4"/>
  <c r="A664" i="4"/>
  <c r="A665" i="4"/>
  <c r="A666" i="4"/>
  <c r="A667" i="4"/>
  <c r="A668" i="4"/>
  <c r="A669" i="4"/>
  <c r="A670" i="4"/>
  <c r="A671" i="4"/>
  <c r="A672" i="4"/>
  <c r="A673" i="4"/>
  <c r="A674" i="4"/>
  <c r="A675" i="4"/>
  <c r="A676" i="4"/>
  <c r="A677" i="4"/>
  <c r="A678" i="4"/>
  <c r="A679" i="4"/>
  <c r="A680" i="4"/>
  <c r="A681" i="4"/>
  <c r="A682" i="4"/>
  <c r="A683" i="4"/>
  <c r="A684" i="4"/>
  <c r="A685" i="4"/>
  <c r="A686" i="4"/>
  <c r="A687" i="4"/>
  <c r="A688" i="4"/>
  <c r="A689" i="4"/>
  <c r="A690" i="4"/>
  <c r="A691" i="4"/>
  <c r="A692" i="4"/>
  <c r="A693" i="4"/>
  <c r="A694" i="4"/>
  <c r="A695" i="4"/>
  <c r="A696" i="4"/>
  <c r="A697" i="4"/>
  <c r="A698" i="4"/>
  <c r="A699" i="4"/>
  <c r="A700" i="4"/>
  <c r="A701" i="4"/>
  <c r="A702" i="4"/>
  <c r="A703" i="4"/>
  <c r="A704" i="4"/>
  <c r="A705" i="4"/>
  <c r="A706" i="4"/>
  <c r="A707" i="4"/>
  <c r="A708" i="4"/>
  <c r="A709" i="4"/>
  <c r="A710" i="4"/>
  <c r="A711" i="4"/>
  <c r="A712" i="4"/>
  <c r="A713" i="4"/>
  <c r="A714" i="4"/>
  <c r="A715" i="4"/>
  <c r="A716" i="4"/>
  <c r="A717" i="4"/>
  <c r="A718" i="4"/>
  <c r="A719" i="4"/>
  <c r="A720" i="4"/>
  <c r="A721" i="4"/>
  <c r="A722" i="4"/>
  <c r="A723" i="4"/>
  <c r="A724" i="4"/>
  <c r="A725" i="4"/>
  <c r="A726" i="4"/>
  <c r="A727" i="4"/>
  <c r="A728" i="4"/>
  <c r="A729" i="4"/>
  <c r="A730" i="4"/>
  <c r="A731" i="4"/>
  <c r="A732" i="4"/>
  <c r="A733" i="4"/>
  <c r="A734" i="4"/>
  <c r="A735" i="4"/>
  <c r="A736" i="4"/>
  <c r="A737" i="4"/>
  <c r="A738" i="4"/>
  <c r="A739" i="4"/>
  <c r="A740" i="4"/>
  <c r="A741" i="4"/>
  <c r="A742" i="4"/>
  <c r="A743" i="4"/>
  <c r="A744" i="4"/>
  <c r="A745" i="4"/>
  <c r="A746" i="4"/>
  <c r="A747" i="4"/>
  <c r="A748" i="4"/>
  <c r="A749" i="4"/>
  <c r="A750" i="4"/>
  <c r="A751" i="4"/>
  <c r="A752" i="4"/>
  <c r="A753" i="4"/>
  <c r="A754" i="4"/>
  <c r="A755" i="4"/>
  <c r="A756" i="4"/>
  <c r="A757" i="4"/>
  <c r="A758" i="4"/>
  <c r="A759" i="4"/>
  <c r="A760" i="4"/>
  <c r="A761" i="4"/>
  <c r="A762" i="4"/>
  <c r="A763" i="4"/>
  <c r="A764" i="4"/>
  <c r="A765" i="4"/>
  <c r="A766" i="4"/>
  <c r="A767" i="4"/>
  <c r="A768" i="4"/>
  <c r="A769" i="4"/>
  <c r="A770" i="4"/>
  <c r="A771" i="4"/>
  <c r="A772" i="4"/>
  <c r="A773" i="4"/>
  <c r="A774" i="4"/>
  <c r="A775" i="4"/>
  <c r="A776" i="4"/>
  <c r="A777" i="4"/>
  <c r="A778" i="4"/>
  <c r="A779" i="4"/>
  <c r="A780" i="4"/>
  <c r="A781" i="4"/>
  <c r="A782" i="4"/>
  <c r="A783" i="4"/>
  <c r="A784" i="4"/>
  <c r="A785" i="4"/>
  <c r="A786" i="4"/>
  <c r="A787" i="4"/>
  <c r="A788" i="4"/>
  <c r="A789" i="4"/>
  <c r="A790" i="4"/>
  <c r="A791" i="4"/>
  <c r="A792" i="4"/>
  <c r="A793" i="4"/>
  <c r="A794" i="4"/>
  <c r="A795" i="4"/>
  <c r="A796" i="4"/>
  <c r="A797" i="4"/>
  <c r="A798" i="4"/>
  <c r="A799" i="4"/>
  <c r="A800" i="4"/>
  <c r="A801" i="4"/>
  <c r="A802" i="4"/>
  <c r="A803" i="4"/>
  <c r="A804" i="4"/>
  <c r="A805" i="4"/>
  <c r="A806" i="4"/>
  <c r="A807" i="4"/>
  <c r="A808" i="4"/>
  <c r="A809" i="4"/>
  <c r="A810" i="4"/>
  <c r="A811" i="4"/>
  <c r="A812" i="4"/>
  <c r="A813" i="4"/>
  <c r="A814" i="4"/>
  <c r="A815" i="4"/>
  <c r="A816" i="4"/>
  <c r="A817" i="4"/>
  <c r="A818" i="4"/>
  <c r="A819" i="4"/>
  <c r="A820" i="4"/>
  <c r="A821" i="4"/>
  <c r="A822" i="4"/>
  <c r="A823" i="4"/>
  <c r="A824" i="4"/>
  <c r="A825" i="4"/>
  <c r="A826" i="4"/>
  <c r="A827" i="4"/>
  <c r="A828" i="4"/>
  <c r="A829" i="4"/>
  <c r="A830" i="4"/>
  <c r="A831" i="4"/>
  <c r="A832" i="4"/>
  <c r="A833" i="4"/>
  <c r="A834" i="4"/>
  <c r="A835" i="4"/>
  <c r="A836" i="4"/>
  <c r="A837" i="4"/>
  <c r="A838" i="4"/>
  <c r="A839" i="4"/>
  <c r="A840" i="4"/>
  <c r="A841" i="4"/>
  <c r="A842" i="4"/>
  <c r="A843" i="4"/>
  <c r="A844" i="4"/>
  <c r="A845" i="4"/>
  <c r="A846" i="4"/>
  <c r="A847" i="4"/>
  <c r="A848" i="4"/>
  <c r="A849" i="4"/>
  <c r="A850" i="4"/>
  <c r="A851" i="4"/>
  <c r="A852" i="4"/>
  <c r="A853" i="4"/>
  <c r="A854" i="4"/>
  <c r="A855" i="4"/>
  <c r="A856" i="4"/>
  <c r="A857" i="4"/>
  <c r="A858" i="4"/>
  <c r="A859" i="4"/>
  <c r="A860" i="4"/>
  <c r="A861" i="4"/>
  <c r="A862" i="4"/>
  <c r="A863" i="4"/>
  <c r="A864" i="4"/>
  <c r="A865" i="4"/>
  <c r="A866" i="4"/>
  <c r="A867" i="4"/>
  <c r="A868" i="4"/>
  <c r="A869" i="4"/>
  <c r="A870" i="4"/>
  <c r="A871" i="4"/>
  <c r="A872" i="4"/>
  <c r="A873" i="4"/>
  <c r="A874" i="4"/>
  <c r="A875" i="4"/>
  <c r="A876" i="4"/>
  <c r="A877" i="4"/>
  <c r="A878" i="4"/>
  <c r="A879" i="4"/>
  <c r="A880" i="4"/>
  <c r="A881" i="4"/>
  <c r="A882" i="4"/>
  <c r="A883" i="4"/>
  <c r="A884" i="4"/>
  <c r="A885" i="4"/>
  <c r="A886" i="4"/>
  <c r="A887" i="4"/>
  <c r="A888" i="4"/>
  <c r="A889" i="4"/>
  <c r="A890" i="4"/>
  <c r="A891" i="4"/>
  <c r="A892" i="4"/>
  <c r="A893" i="4"/>
  <c r="A894" i="4"/>
  <c r="A895" i="4"/>
  <c r="A896" i="4"/>
  <c r="A897" i="4"/>
  <c r="A898" i="4"/>
  <c r="A899" i="4"/>
  <c r="A900" i="4"/>
  <c r="A901" i="4"/>
  <c r="A902" i="4"/>
  <c r="A903" i="4"/>
  <c r="A904" i="4"/>
  <c r="A905" i="4"/>
  <c r="A906" i="4"/>
  <c r="A907" i="4"/>
  <c r="A908" i="4"/>
  <c r="A909" i="4"/>
  <c r="A910" i="4"/>
  <c r="A911" i="4"/>
  <c r="A912" i="4"/>
  <c r="A913" i="4"/>
  <c r="A914" i="4"/>
  <c r="A915" i="4"/>
  <c r="A916" i="4"/>
  <c r="A917" i="4"/>
  <c r="A918" i="4"/>
  <c r="A919" i="4"/>
  <c r="A920" i="4"/>
  <c r="A921" i="4"/>
  <c r="A922" i="4"/>
  <c r="A923" i="4"/>
  <c r="A924" i="4"/>
  <c r="A925" i="4"/>
  <c r="A926" i="4"/>
  <c r="A927" i="4"/>
  <c r="A928" i="4"/>
  <c r="A929" i="4"/>
  <c r="A930" i="4"/>
  <c r="A931" i="4"/>
  <c r="A932" i="4"/>
  <c r="A933" i="4"/>
  <c r="A934" i="4"/>
  <c r="A935" i="4"/>
  <c r="A936" i="4"/>
  <c r="A937" i="4"/>
  <c r="A938" i="4"/>
  <c r="A939" i="4"/>
  <c r="A940" i="4"/>
  <c r="A941" i="4"/>
  <c r="A942" i="4"/>
  <c r="A943" i="4"/>
  <c r="A944" i="4"/>
  <c r="A945" i="4"/>
  <c r="A946" i="4"/>
  <c r="A947" i="4"/>
  <c r="A948" i="4"/>
  <c r="A949" i="4"/>
  <c r="A950" i="4"/>
  <c r="A951" i="4"/>
  <c r="A952" i="4"/>
  <c r="A953" i="4"/>
  <c r="A954" i="4"/>
  <c r="A955" i="4"/>
  <c r="A956" i="4"/>
  <c r="A957" i="4"/>
  <c r="A958" i="4"/>
  <c r="A959" i="4"/>
  <c r="A960" i="4"/>
  <c r="A961" i="4"/>
  <c r="A962" i="4"/>
  <c r="A963" i="4"/>
  <c r="A964" i="4"/>
  <c r="A965" i="4"/>
  <c r="A966" i="4"/>
  <c r="A967" i="4"/>
  <c r="A968" i="4"/>
  <c r="A969" i="4"/>
  <c r="A970" i="4"/>
  <c r="A971" i="4"/>
  <c r="A972" i="4"/>
  <c r="A973" i="4"/>
  <c r="A974" i="4"/>
  <c r="A975" i="4"/>
  <c r="A976" i="4"/>
  <c r="A977" i="4"/>
  <c r="A978" i="4"/>
  <c r="A979" i="4"/>
  <c r="A980" i="4"/>
  <c r="A981" i="4"/>
  <c r="A982" i="4"/>
  <c r="A983" i="4"/>
  <c r="A984" i="4"/>
  <c r="A985" i="4"/>
  <c r="A986" i="4"/>
  <c r="A987" i="4"/>
  <c r="A988" i="4"/>
  <c r="A989" i="4"/>
  <c r="A990" i="4"/>
  <c r="A991" i="4"/>
  <c r="A992" i="4"/>
  <c r="A993" i="4"/>
  <c r="A994" i="4"/>
  <c r="A995" i="4"/>
  <c r="A996" i="4"/>
  <c r="A997" i="4"/>
  <c r="A998" i="4"/>
  <c r="A999" i="4"/>
  <c r="A1000" i="4"/>
  <c r="A1001" i="4"/>
  <c r="A1002" i="4"/>
  <c r="A1003" i="4"/>
  <c r="A1004" i="4"/>
  <c r="A1005" i="4"/>
  <c r="A1006" i="4"/>
  <c r="A1007" i="4"/>
  <c r="A1008" i="4"/>
  <c r="A1009" i="4"/>
  <c r="A1010" i="4"/>
  <c r="A1011" i="4"/>
  <c r="A1012" i="4"/>
  <c r="A1013" i="4"/>
  <c r="A1014" i="4"/>
  <c r="A1015" i="4"/>
  <c r="A1016" i="4"/>
  <c r="A1017" i="4"/>
  <c r="A1018" i="4"/>
  <c r="A1019" i="4"/>
  <c r="A1020" i="4"/>
  <c r="A1021" i="4"/>
  <c r="A1022" i="4"/>
  <c r="A1023" i="4"/>
  <c r="A1024" i="4"/>
  <c r="A1025" i="4"/>
  <c r="A1026" i="4"/>
  <c r="A1027" i="4"/>
  <c r="A1028" i="4"/>
  <c r="A1029" i="4"/>
  <c r="A1030" i="4"/>
  <c r="A1031" i="4"/>
  <c r="A1032" i="4"/>
  <c r="A1033" i="4"/>
  <c r="A1034" i="4"/>
  <c r="A1035" i="4"/>
  <c r="A1036" i="4"/>
  <c r="A1037" i="4"/>
  <c r="A1038" i="4"/>
  <c r="A1039" i="4"/>
  <c r="A1040" i="4"/>
  <c r="A1041" i="4"/>
  <c r="A1042" i="4"/>
  <c r="A1043" i="4"/>
  <c r="A1044" i="4"/>
  <c r="A1045" i="4"/>
  <c r="A1046" i="4"/>
  <c r="A1047" i="4"/>
  <c r="A1048" i="4"/>
  <c r="A1049" i="4"/>
  <c r="A1050" i="4"/>
  <c r="A1051" i="4"/>
  <c r="A1052" i="4"/>
  <c r="A1053" i="4"/>
  <c r="A1054" i="4"/>
  <c r="A1055" i="4"/>
  <c r="A1056" i="4"/>
  <c r="A1057" i="4"/>
  <c r="A1058" i="4"/>
  <c r="A1059" i="4"/>
  <c r="A1060" i="4"/>
  <c r="A1061" i="4"/>
  <c r="A1062" i="4"/>
  <c r="A1063" i="4"/>
  <c r="A1064" i="4"/>
  <c r="A1065" i="4"/>
  <c r="A1066" i="4"/>
  <c r="A1067" i="4"/>
  <c r="A1068" i="4"/>
  <c r="A1069" i="4"/>
  <c r="A1070" i="4"/>
  <c r="A1071" i="4"/>
  <c r="A1072" i="4"/>
  <c r="A1073" i="4"/>
  <c r="A1074" i="4"/>
  <c r="A1075" i="4"/>
  <c r="A1076" i="4"/>
  <c r="A1077" i="4"/>
  <c r="A1078" i="4"/>
  <c r="A1079" i="4"/>
  <c r="A1080" i="4"/>
  <c r="A1081" i="4"/>
  <c r="A1082" i="4"/>
  <c r="A1083" i="4"/>
  <c r="A1084" i="4"/>
  <c r="A1085" i="4"/>
  <c r="A1086" i="4"/>
  <c r="A1087" i="4"/>
  <c r="A1088" i="4"/>
  <c r="A1089" i="4"/>
  <c r="A1090" i="4"/>
  <c r="A1091" i="4"/>
  <c r="A1092" i="4"/>
  <c r="A4" i="4"/>
  <c r="AF1095" i="4"/>
  <c r="AF1094" i="4"/>
  <c r="X1094" i="4"/>
  <c r="W1094" i="4"/>
  <c r="T1094" i="4"/>
  <c r="S1094" i="4"/>
  <c r="F1094" i="4"/>
  <c r="E1094" i="4"/>
  <c r="B1094" i="4"/>
  <c r="C1098" i="4"/>
  <c r="D1098" i="4"/>
  <c r="E1098" i="4"/>
  <c r="F1098" i="4"/>
  <c r="G1098" i="4"/>
  <c r="H1098" i="4"/>
  <c r="I1098" i="4"/>
  <c r="J1098" i="4"/>
  <c r="K1098" i="4"/>
  <c r="L1098" i="4"/>
  <c r="M1098" i="4"/>
  <c r="N1098" i="4"/>
  <c r="O1098" i="4"/>
  <c r="P1098" i="4"/>
  <c r="R1098" i="4"/>
  <c r="S1098" i="4"/>
  <c r="T1098" i="4"/>
  <c r="U1098" i="4"/>
  <c r="V1098" i="4"/>
  <c r="W1098" i="4"/>
  <c r="X1098" i="4"/>
  <c r="AC1098" i="4"/>
  <c r="AF1098" i="4"/>
  <c r="AF1099" i="4"/>
  <c r="AF1100" i="4"/>
  <c r="AF1101" i="4"/>
  <c r="AF1102" i="4"/>
  <c r="AF1103" i="4"/>
  <c r="AF1106" i="4"/>
  <c r="AF1107" i="4"/>
  <c r="B1108" i="4"/>
  <c r="C1097" i="4"/>
  <c r="C1108" i="4"/>
  <c r="D1097" i="4"/>
  <c r="D1108" i="4"/>
  <c r="E1097" i="4"/>
  <c r="E1108" i="4"/>
  <c r="F1097" i="4"/>
  <c r="F1108" i="4"/>
  <c r="G1097" i="4"/>
  <c r="G1108" i="4"/>
  <c r="H1097" i="4"/>
  <c r="H1108" i="4"/>
  <c r="I1097" i="4"/>
  <c r="I1108" i="4"/>
  <c r="J1097" i="4"/>
  <c r="J1108" i="4"/>
  <c r="K1097" i="4"/>
  <c r="K1108" i="4"/>
  <c r="L1097" i="4"/>
  <c r="L1108" i="4"/>
  <c r="M1097" i="4"/>
  <c r="M1108" i="4"/>
  <c r="N1097" i="4"/>
  <c r="N1108" i="4"/>
  <c r="O1097" i="4"/>
  <c r="O1108" i="4"/>
  <c r="P1097" i="4"/>
  <c r="P1108" i="4"/>
  <c r="R1097" i="4"/>
  <c r="R1108" i="4"/>
  <c r="S1097" i="4"/>
  <c r="S1108" i="4"/>
  <c r="T1097" i="4"/>
  <c r="T1108" i="4"/>
  <c r="U1097" i="4"/>
  <c r="U1108" i="4"/>
  <c r="V1097" i="4"/>
  <c r="V1108" i="4"/>
  <c r="W1097" i="4"/>
  <c r="W1108" i="4"/>
  <c r="X1097" i="4"/>
  <c r="X1108" i="4"/>
  <c r="Z1108" i="4"/>
  <c r="AB1108" i="4"/>
  <c r="AC1097" i="4"/>
  <c r="AC1108" i="4"/>
  <c r="B1109" i="4"/>
  <c r="C1109" i="4"/>
  <c r="D1109" i="4"/>
  <c r="E1109" i="4"/>
  <c r="F1109" i="4"/>
  <c r="G1109" i="4"/>
  <c r="H1109" i="4"/>
  <c r="I1109" i="4"/>
  <c r="J1109" i="4"/>
  <c r="K1109" i="4"/>
  <c r="L1109" i="4"/>
  <c r="M1109" i="4"/>
  <c r="N1109" i="4"/>
  <c r="O1109" i="4"/>
  <c r="P1109" i="4"/>
  <c r="R1109" i="4"/>
  <c r="S1109" i="4"/>
  <c r="T1109" i="4"/>
  <c r="U1109" i="4"/>
  <c r="V1109" i="4"/>
  <c r="W1109" i="4"/>
  <c r="X1109" i="4"/>
  <c r="Z1109" i="4"/>
  <c r="AB1109" i="4"/>
  <c r="AC1109" i="4"/>
  <c r="AF1097" i="4"/>
  <c r="B1107" i="4"/>
  <c r="C1103" i="4"/>
  <c r="D1103" i="4"/>
  <c r="E1103" i="4"/>
  <c r="F1103" i="4"/>
  <c r="G1103" i="4"/>
  <c r="H1103" i="4"/>
  <c r="I1103" i="4"/>
  <c r="J1103" i="4"/>
  <c r="K1103" i="4"/>
  <c r="L1103" i="4"/>
  <c r="M1103" i="4"/>
  <c r="N1103" i="4"/>
  <c r="O1103" i="4"/>
  <c r="P1103" i="4"/>
  <c r="R1103" i="4"/>
  <c r="S1103" i="4"/>
  <c r="T1103" i="4"/>
  <c r="U1103" i="4"/>
  <c r="V1103" i="4"/>
  <c r="W1103" i="4"/>
  <c r="X1103" i="4"/>
  <c r="AC1103" i="4"/>
  <c r="B1103" i="4"/>
  <c r="C1102" i="4"/>
  <c r="D1102" i="4"/>
  <c r="E1102" i="4"/>
  <c r="F1102" i="4"/>
  <c r="G1102" i="4"/>
  <c r="H1102" i="4"/>
  <c r="I1102" i="4"/>
  <c r="J1102" i="4"/>
  <c r="K1102" i="4"/>
  <c r="L1102" i="4"/>
  <c r="M1102" i="4"/>
  <c r="N1102" i="4"/>
  <c r="O1102" i="4"/>
  <c r="P1102" i="4"/>
  <c r="R1102" i="4"/>
  <c r="S1102" i="4"/>
  <c r="T1102" i="4"/>
  <c r="U1102" i="4"/>
  <c r="V1102" i="4"/>
  <c r="W1102" i="4"/>
  <c r="X1102" i="4"/>
  <c r="AC1102" i="4"/>
  <c r="B1102" i="4"/>
  <c r="C1101" i="4"/>
  <c r="D1101" i="4"/>
  <c r="E1101" i="4"/>
  <c r="F1101" i="4"/>
  <c r="G1101" i="4"/>
  <c r="H1101" i="4"/>
  <c r="I1101" i="4"/>
  <c r="J1101" i="4"/>
  <c r="K1101" i="4"/>
  <c r="L1101" i="4"/>
  <c r="M1101" i="4"/>
  <c r="N1101" i="4"/>
  <c r="O1101" i="4"/>
  <c r="P1101" i="4"/>
  <c r="R1101" i="4"/>
  <c r="S1101" i="4"/>
  <c r="T1101" i="4"/>
  <c r="U1101" i="4"/>
  <c r="V1101" i="4"/>
  <c r="W1101" i="4"/>
  <c r="X1101" i="4"/>
  <c r="AC1101" i="4"/>
  <c r="B1101" i="4"/>
  <c r="C1100" i="4"/>
  <c r="D1100" i="4"/>
  <c r="E1100" i="4"/>
  <c r="F1100" i="4"/>
  <c r="G1100" i="4"/>
  <c r="H1100" i="4"/>
  <c r="I1100" i="4"/>
  <c r="J1100" i="4"/>
  <c r="K1100" i="4"/>
  <c r="L1100" i="4"/>
  <c r="M1100" i="4"/>
  <c r="N1100" i="4"/>
  <c r="O1100" i="4"/>
  <c r="P1100" i="4"/>
  <c r="R1100" i="4"/>
  <c r="S1100" i="4"/>
  <c r="T1100" i="4"/>
  <c r="U1100" i="4"/>
  <c r="V1100" i="4"/>
  <c r="W1100" i="4"/>
  <c r="X1100" i="4"/>
  <c r="AC1100" i="4"/>
  <c r="B1100" i="4"/>
  <c r="C1099" i="4"/>
  <c r="D1099" i="4"/>
  <c r="E1099" i="4"/>
  <c r="F1099" i="4"/>
  <c r="G1099" i="4"/>
  <c r="H1099" i="4"/>
  <c r="I1099" i="4"/>
  <c r="J1099" i="4"/>
  <c r="K1099" i="4"/>
  <c r="L1099" i="4"/>
  <c r="M1099" i="4"/>
  <c r="N1099" i="4"/>
  <c r="O1099" i="4"/>
  <c r="P1099" i="4"/>
  <c r="R1099" i="4"/>
  <c r="S1099" i="4"/>
  <c r="T1099" i="4"/>
  <c r="U1099" i="4"/>
  <c r="V1099" i="4"/>
  <c r="W1099" i="4"/>
  <c r="X1099" i="4"/>
  <c r="AC1099" i="4"/>
  <c r="B1099" i="4"/>
  <c r="B1098" i="4"/>
  <c r="B1097" i="4"/>
</calcChain>
</file>

<file path=xl/sharedStrings.xml><?xml version="1.0" encoding="utf-8"?>
<sst xmlns="http://schemas.openxmlformats.org/spreadsheetml/2006/main" count="47" uniqueCount="42">
  <si>
    <t>BTC</t>
  </si>
  <si>
    <t>S&amp;P correl</t>
  </si>
  <si>
    <t>DJI</t>
  </si>
  <si>
    <t>TSX</t>
  </si>
  <si>
    <t>FTSE</t>
  </si>
  <si>
    <t>NASDAQ</t>
  </si>
  <si>
    <t>EURONEXT</t>
  </si>
  <si>
    <t>NIKEI</t>
  </si>
  <si>
    <t>HANGSENG</t>
  </si>
  <si>
    <t>Apple</t>
  </si>
  <si>
    <t>Amazon</t>
  </si>
  <si>
    <t>Microsoft</t>
  </si>
  <si>
    <t>Alphabet</t>
  </si>
  <si>
    <t>Visa</t>
  </si>
  <si>
    <t>Walmart</t>
  </si>
  <si>
    <t>JPM Chase</t>
  </si>
  <si>
    <t>J&amp;Johnson</t>
  </si>
  <si>
    <t>Verizon</t>
  </si>
  <si>
    <t>Disney</t>
  </si>
  <si>
    <t>Coca-Cola</t>
  </si>
  <si>
    <t>Intel</t>
  </si>
  <si>
    <t>Merck</t>
  </si>
  <si>
    <t>Toyota</t>
  </si>
  <si>
    <t>Barrick</t>
  </si>
  <si>
    <t>S&amp;P500</t>
  </si>
  <si>
    <t>DJ Industrial</t>
  </si>
  <si>
    <t>S&amp;P/TSX</t>
  </si>
  <si>
    <t>FTSE100</t>
  </si>
  <si>
    <t>Nasdaq</t>
  </si>
  <si>
    <t>Euronext100</t>
  </si>
  <si>
    <t>Nikkei225</t>
  </si>
  <si>
    <t>HangSeng</t>
  </si>
  <si>
    <t>Gold</t>
  </si>
  <si>
    <t>Average</t>
  </si>
  <si>
    <t>Median</t>
  </si>
  <si>
    <t>Growth</t>
  </si>
  <si>
    <t>Last P/E</t>
  </si>
  <si>
    <t>compilation</t>
  </si>
  <si>
    <t>Stock prices</t>
  </si>
  <si>
    <t>Indices</t>
  </si>
  <si>
    <t>$ price</t>
  </si>
  <si>
    <t>MSCI 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</si>
</sst>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\-mmm\-yy;@"/>
    <numFmt numFmtId="165" formatCode="0.0\x"/>
  </numFmts>
  <fonts count="26" x14ac:knownFonts="1">
    <font>
      <sz val="12"/>
      <color theme="1"/>
      <name val="Arial"/>
    </font>
    <font>
      <u/>
      <sz val="12"/>
      <color theme="10"/>
      <name val="Arial"/>
    </font>
    <font>
      <u/>
      <sz val="12"/>
      <color theme="11"/>
      <name val="Arial"/>
    </font>
    <font>
      <sz val="12"/>
      <color rgb="FF0000FF"/>
      <name val="Arial"/>
    </font>
    <font>
      <sz val="12"/>
      <color rgb="FF008000"/>
      <name val="Arial"/>
    </font>
    <font>
      <sz val="12"/>
      <name val="Arial"/>
    </font>
    <font>
      <b/>
      <sz val="12"/>
      <color rgb="FFFF0000"/>
      <name val="Arial"/>
    </font>
    <font>
      <u/>
      <sz val="12"/>
      <color rgb="FF0000FF"/>
      <name val="Arial"/>
    </font>
    <font>
      <u/>
      <sz val="12"/>
      <color rgb="FF008000"/>
      <name val="Arial"/>
    </font>
    <font>
      <b/>
      <sz val="12"/>
      <color rgb="FF008000"/>
      <name val="Arial"/>
    </font>
    <font>
      <b/>
      <sz val="12"/>
      <color rgb="FF0000FF"/>
      <name val="Arial"/>
    </font>
    <font>
      <b/>
      <sz val="12"/>
      <color theme="1"/>
      <name val="Arial"/>
    </font>
    <font>
      <b/>
      <sz val="12"/>
      <name val="Arial"/>
    </font>
    <font>
      <b/>
      <u/>
      <sz val="12"/>
      <color rgb="FF0000FF"/>
      <name val="Arial"/>
    </font>
    <font>
      <sz val="12"/>
      <color rgb="FFFF0000"/>
      <name val="Arial"/>
    </font>
    <font>
      <sz val="12"/>
      <color theme="9" tint="-0.499984740745262"/>
      <name val="Arial"/>
    </font>
    <font>
      <u/>
      <sz val="12"/>
      <color theme="9" tint="-0.499984740745262"/>
      <name val="Arial"/>
    </font>
    <font>
      <b/>
      <sz val="12"/>
      <color theme="9" tint="-0.499984740745262"/>
      <name val="Arial"/>
    </font>
    <font>
      <i/>
      <sz val="12"/>
      <name val="Arial"/>
    </font>
    <font>
      <u/>
      <sz val="12"/>
      <name val="Arial"/>
    </font>
    <font>
      <b/>
      <i/>
      <u/>
      <sz val="12"/>
      <color rgb="FF008000"/>
      <name val="Arial"/>
    </font>
    <font>
      <b/>
      <i/>
      <u/>
      <sz val="12"/>
      <color theme="9" tint="-0.499984740745262"/>
      <name val="Arial"/>
    </font>
    <font>
      <sz val="10"/>
      <color rgb="FFFF0000"/>
      <name val="Arial"/>
    </font>
    <font>
      <b/>
      <u/>
      <sz val="12"/>
      <color theme="9" tint="-0.499984740745262"/>
      <name val="Arial"/>
    </font>
    <font>
      <b/>
      <u/>
      <sz val="12"/>
      <color rgb="FF008000"/>
      <name val="Arial"/>
    </font>
    <font>
      <b/>
      <u/>
      <sz val="12"/>
      <name val="Arial"/>
    </font>
  </fonts>
  <fills count="4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rgb="FFCCFFCC"/>
        <bgColor indexed="64"/>
      </patternFill>
    </fill>
  </fills>
  <borders count="1">
    <border>
      <left/>
      <right/>
      <top/>
      <bottom/>
      <diagonal/>
    </border>
  </borders>
  <cellStyleXfs count="169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9">
    <xf numFmtId="0" fontId="0" fillId="0" borderId="0" xfId="0" applyFont="1" applyAlignment="1"/>
    <xf numFmtId="4" fontId="0" fillId="2" borderId="0" xfId="0" applyNumberFormat="1" applyFont="1" applyFill="1" applyAlignment="1">
      <alignment horizontal="right"/>
    </xf>
    <xf numFmtId="164" fontId="3" fillId="2" borderId="0" xfId="0" applyNumberFormat="1" applyFont="1" applyFill="1" applyAlignment="1">
      <alignment horizontal="right"/>
    </xf>
    <xf numFmtId="4" fontId="11" fillId="2" borderId="0" xfId="0" applyNumberFormat="1" applyFont="1" applyFill="1" applyAlignment="1">
      <alignment horizontal="right"/>
    </xf>
    <xf numFmtId="165" fontId="10" fillId="0" borderId="0" xfId="0" applyNumberFormat="1" applyFont="1" applyFill="1" applyBorder="1" applyAlignment="1">
      <alignment horizontal="right"/>
    </xf>
    <xf numFmtId="164" fontId="3" fillId="0" borderId="0" xfId="0" applyNumberFormat="1" applyFont="1" applyFill="1" applyAlignment="1">
      <alignment horizontal="right"/>
    </xf>
    <xf numFmtId="4" fontId="4" fillId="0" borderId="0" xfId="0" applyNumberFormat="1" applyFont="1" applyFill="1" applyAlignment="1">
      <alignment horizontal="right"/>
    </xf>
    <xf numFmtId="4" fontId="3" fillId="0" borderId="0" xfId="0" applyNumberFormat="1" applyFont="1" applyFill="1" applyAlignment="1">
      <alignment horizontal="right"/>
    </xf>
    <xf numFmtId="4" fontId="5" fillId="0" borderId="0" xfId="0" applyNumberFormat="1" applyFont="1" applyFill="1" applyAlignment="1">
      <alignment horizontal="right"/>
    </xf>
    <xf numFmtId="4" fontId="7" fillId="0" borderId="0" xfId="0" applyNumberFormat="1" applyFont="1" applyFill="1" applyAlignment="1">
      <alignment horizontal="right"/>
    </xf>
    <xf numFmtId="4" fontId="8" fillId="0" borderId="0" xfId="0" applyNumberFormat="1" applyFont="1" applyFill="1" applyAlignment="1">
      <alignment horizontal="right"/>
    </xf>
    <xf numFmtId="4" fontId="0" fillId="0" borderId="0" xfId="0" applyNumberFormat="1" applyFont="1" applyFill="1" applyAlignment="1">
      <alignment horizontal="right"/>
    </xf>
    <xf numFmtId="4" fontId="6" fillId="0" borderId="0" xfId="0" applyNumberFormat="1" applyFont="1" applyFill="1" applyAlignment="1">
      <alignment horizontal="right"/>
    </xf>
    <xf numFmtId="4" fontId="9" fillId="0" borderId="0" xfId="0" applyNumberFormat="1" applyFont="1" applyFill="1" applyAlignment="1">
      <alignment horizontal="right"/>
    </xf>
    <xf numFmtId="4" fontId="11" fillId="0" borderId="0" xfId="0" applyNumberFormat="1" applyFont="1" applyFill="1" applyAlignment="1">
      <alignment horizontal="right"/>
    </xf>
    <xf numFmtId="164" fontId="10" fillId="0" borderId="0" xfId="0" applyNumberFormat="1" applyFont="1" applyFill="1" applyAlignment="1">
      <alignment horizontal="right"/>
    </xf>
    <xf numFmtId="4" fontId="10" fillId="0" borderId="0" xfId="0" applyNumberFormat="1" applyFont="1" applyFill="1" applyAlignment="1">
      <alignment horizontal="right"/>
    </xf>
    <xf numFmtId="4" fontId="12" fillId="0" borderId="0" xfId="0" applyNumberFormat="1" applyFont="1" applyFill="1" applyAlignment="1">
      <alignment horizontal="right"/>
    </xf>
    <xf numFmtId="4" fontId="13" fillId="0" borderId="0" xfId="0" applyNumberFormat="1" applyFont="1" applyFill="1" applyAlignment="1">
      <alignment horizontal="right"/>
    </xf>
    <xf numFmtId="4" fontId="14" fillId="0" borderId="0" xfId="0" applyNumberFormat="1" applyFont="1" applyFill="1" applyAlignment="1">
      <alignment horizontal="right"/>
    </xf>
    <xf numFmtId="4" fontId="15" fillId="0" borderId="0" xfId="0" applyNumberFormat="1" applyFont="1" applyFill="1" applyAlignment="1">
      <alignment horizontal="right"/>
    </xf>
    <xf numFmtId="4" fontId="16" fillId="0" borderId="0" xfId="0" applyNumberFormat="1" applyFont="1" applyFill="1" applyAlignment="1">
      <alignment horizontal="right"/>
    </xf>
    <xf numFmtId="4" fontId="15" fillId="2" borderId="0" xfId="0" applyNumberFormat="1" applyFont="1" applyFill="1" applyAlignment="1">
      <alignment horizontal="right"/>
    </xf>
    <xf numFmtId="4" fontId="17" fillId="0" borderId="0" xfId="0" applyNumberFormat="1" applyFont="1" applyFill="1" applyAlignment="1">
      <alignment horizontal="right"/>
    </xf>
    <xf numFmtId="4" fontId="4" fillId="2" borderId="0" xfId="0" applyNumberFormat="1" applyFont="1" applyFill="1" applyAlignment="1">
      <alignment horizontal="right"/>
    </xf>
    <xf numFmtId="165" fontId="4" fillId="0" borderId="0" xfId="0" applyNumberFormat="1" applyFont="1" applyFill="1" applyBorder="1" applyAlignment="1">
      <alignment horizontal="right"/>
    </xf>
    <xf numFmtId="3" fontId="18" fillId="0" borderId="0" xfId="0" applyNumberFormat="1" applyFont="1" applyFill="1" applyAlignment="1">
      <alignment horizontal="right"/>
    </xf>
    <xf numFmtId="4" fontId="19" fillId="0" borderId="0" xfId="0" applyNumberFormat="1" applyFont="1" applyFill="1" applyAlignment="1">
      <alignment horizontal="right"/>
    </xf>
    <xf numFmtId="4" fontId="5" fillId="2" borderId="0" xfId="0" applyNumberFormat="1" applyFont="1" applyFill="1" applyAlignment="1">
      <alignment horizontal="right"/>
    </xf>
    <xf numFmtId="165" fontId="5" fillId="0" borderId="0" xfId="0" applyNumberFormat="1" applyFont="1" applyFill="1" applyBorder="1" applyAlignment="1">
      <alignment horizontal="right"/>
    </xf>
    <xf numFmtId="165" fontId="12" fillId="3" borderId="0" xfId="0" applyNumberFormat="1" applyFont="1" applyFill="1" applyBorder="1" applyAlignment="1">
      <alignment horizontal="right"/>
    </xf>
    <xf numFmtId="165" fontId="17" fillId="3" borderId="0" xfId="0" applyNumberFormat="1" applyFont="1" applyFill="1" applyBorder="1" applyAlignment="1">
      <alignment horizontal="right"/>
    </xf>
    <xf numFmtId="4" fontId="12" fillId="3" borderId="0" xfId="0" applyNumberFormat="1" applyFont="1" applyFill="1" applyAlignment="1">
      <alignment horizontal="right"/>
    </xf>
    <xf numFmtId="165" fontId="9" fillId="3" borderId="0" xfId="0" applyNumberFormat="1" applyFont="1" applyFill="1" applyBorder="1" applyAlignment="1">
      <alignment horizontal="right"/>
    </xf>
    <xf numFmtId="4" fontId="20" fillId="0" borderId="0" xfId="0" applyNumberFormat="1" applyFont="1" applyFill="1" applyAlignment="1">
      <alignment horizontal="right"/>
    </xf>
    <xf numFmtId="4" fontId="21" fillId="0" borderId="0" xfId="0" applyNumberFormat="1" applyFont="1" applyFill="1" applyAlignment="1">
      <alignment horizontal="right"/>
    </xf>
    <xf numFmtId="4" fontId="9" fillId="3" borderId="0" xfId="0" applyNumberFormat="1" applyFont="1" applyFill="1" applyAlignment="1">
      <alignment horizontal="right"/>
    </xf>
    <xf numFmtId="164" fontId="22" fillId="0" borderId="0" xfId="0" applyNumberFormat="1" applyFont="1" applyFill="1" applyAlignment="1">
      <alignment horizontal="center"/>
    </xf>
    <xf numFmtId="4" fontId="23" fillId="0" borderId="0" xfId="0" applyNumberFormat="1" applyFont="1" applyFill="1" applyAlignment="1">
      <alignment horizontal="left"/>
    </xf>
    <xf numFmtId="3" fontId="24" fillId="0" borderId="0" xfId="0" applyNumberFormat="1" applyFont="1" applyFill="1" applyAlignment="1">
      <alignment horizontal="left"/>
    </xf>
    <xf numFmtId="3" fontId="25" fillId="0" borderId="0" xfId="0" applyNumberFormat="1" applyFont="1" applyFill="1" applyAlignment="1">
      <alignment horizontal="left"/>
    </xf>
    <xf numFmtId="3" fontId="18" fillId="2" borderId="0" xfId="0" applyNumberFormat="1" applyFont="1" applyFill="1" applyAlignment="1">
      <alignment horizontal="right"/>
    </xf>
    <xf numFmtId="4" fontId="19" fillId="2" borderId="0" xfId="0" applyNumberFormat="1" applyFont="1" applyFill="1" applyAlignment="1">
      <alignment horizontal="right"/>
    </xf>
    <xf numFmtId="165" fontId="5" fillId="2" borderId="0" xfId="0" applyNumberFormat="1" applyFont="1" applyFill="1" applyBorder="1" applyAlignment="1">
      <alignment horizontal="right"/>
    </xf>
    <xf numFmtId="4" fontId="12" fillId="2" borderId="0" xfId="0" applyNumberFormat="1" applyFont="1" applyFill="1" applyAlignment="1">
      <alignment horizontal="right"/>
    </xf>
    <xf numFmtId="164" fontId="4" fillId="0" borderId="0" xfId="0" applyNumberFormat="1" applyFont="1" applyFill="1" applyAlignment="1">
      <alignment horizontal="right"/>
    </xf>
    <xf numFmtId="4" fontId="9" fillId="2" borderId="0" xfId="0" applyNumberFormat="1" applyFont="1" applyFill="1" applyAlignment="1">
      <alignment horizontal="right"/>
    </xf>
    <xf numFmtId="164" fontId="15" fillId="0" borderId="0" xfId="0" applyNumberFormat="1" applyFont="1" applyFill="1" applyAlignment="1">
      <alignment horizontal="right"/>
    </xf>
    <xf numFmtId="4" fontId="17" fillId="3" borderId="0" xfId="0" applyNumberFormat="1" applyFont="1" applyFill="1" applyAlignment="1">
      <alignment horizontal="right"/>
    </xf>
  </cellXfs>
  <cellStyles count="16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233680</xdr:colOff>
      <xdr:row>0</xdr:row>
      <xdr:rowOff>0</xdr:rowOff>
    </xdr:from>
    <xdr:to>
      <xdr:col>0</xdr:col>
      <xdr:colOff>739081</xdr:colOff>
      <xdr:row>1</xdr:row>
      <xdr:rowOff>40640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3680" y="0"/>
          <a:ext cx="505401" cy="233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8" tint="0.39997558519241921"/>
  </sheetPr>
  <dimension ref="A1:AF1110"/>
  <sheetViews>
    <sheetView tabSelected="1" zoomScale="125" zoomScaleNormal="125" zoomScalePageLayoutView="125" workbookViewId="0">
      <pane xSplit="1" ySplit="2" topLeftCell="B1084" activePane="bottomRight" state="frozenSplit"/>
      <selection activeCell="L2" sqref="L2"/>
      <selection pane="topRight"/>
      <selection pane="bottomLeft" activeCell="A1096" sqref="A1096"/>
      <selection pane="bottomRight" activeCell="E1097" sqref="E1097"/>
    </sheetView>
  </sheetViews>
  <sheetFormatPr baseColWidth="10" defaultRowHeight="15" x14ac:dyDescent="0"/>
  <cols>
    <col min="1" max="1" width="10.85546875" style="5" bestFit="1" customWidth="1"/>
    <col min="2" max="16" width="10.7109375" style="8"/>
    <col min="17" max="17" width="3.28515625" style="28" customWidth="1"/>
    <col min="18" max="26" width="10.7109375" style="6"/>
    <col min="27" max="27" width="3.28515625" style="28" customWidth="1"/>
    <col min="28" max="29" width="10.7109375" style="20"/>
    <col min="30" max="30" width="3.28515625" style="28" customWidth="1"/>
    <col min="31" max="32" width="10.7109375" style="14"/>
    <col min="33" max="16384" width="10.7109375" style="11"/>
  </cols>
  <sheetData>
    <row r="1" spans="1:32" s="7" customFormat="1">
      <c r="A1" s="5"/>
      <c r="B1" s="40" t="s">
        <v>38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41"/>
      <c r="R1" s="39" t="s">
        <v>39</v>
      </c>
      <c r="S1" s="6"/>
      <c r="T1" s="6"/>
      <c r="U1" s="6"/>
      <c r="V1" s="6"/>
      <c r="W1" s="6"/>
      <c r="X1" s="6"/>
      <c r="Y1" s="6"/>
      <c r="Z1" s="6"/>
      <c r="AA1" s="41"/>
      <c r="AB1" s="38" t="s">
        <v>40</v>
      </c>
      <c r="AC1" s="20"/>
      <c r="AD1" s="41"/>
      <c r="AE1" s="16"/>
      <c r="AF1" s="16"/>
    </row>
    <row r="2" spans="1:32" s="9" customFormat="1">
      <c r="A2" s="37" t="s">
        <v>37</v>
      </c>
      <c r="B2" s="27" t="s">
        <v>9</v>
      </c>
      <c r="C2" s="27" t="s">
        <v>10</v>
      </c>
      <c r="D2" s="27" t="s">
        <v>11</v>
      </c>
      <c r="E2" s="27" t="s">
        <v>12</v>
      </c>
      <c r="F2" s="27" t="s">
        <v>13</v>
      </c>
      <c r="G2" s="27" t="s">
        <v>14</v>
      </c>
      <c r="H2" s="27" t="s">
        <v>16</v>
      </c>
      <c r="I2" s="27" t="s">
        <v>15</v>
      </c>
      <c r="J2" s="27" t="s">
        <v>17</v>
      </c>
      <c r="K2" s="27" t="s">
        <v>18</v>
      </c>
      <c r="L2" s="27" t="s">
        <v>19</v>
      </c>
      <c r="M2" s="27" t="s">
        <v>20</v>
      </c>
      <c r="N2" s="27" t="s">
        <v>21</v>
      </c>
      <c r="O2" s="27" t="s">
        <v>22</v>
      </c>
      <c r="P2" s="27" t="s">
        <v>23</v>
      </c>
      <c r="Q2" s="42"/>
      <c r="R2" s="10" t="s">
        <v>24</v>
      </c>
      <c r="S2" s="10" t="s">
        <v>25</v>
      </c>
      <c r="T2" s="10" t="s">
        <v>26</v>
      </c>
      <c r="U2" s="10" t="s">
        <v>27</v>
      </c>
      <c r="V2" s="10" t="s">
        <v>28</v>
      </c>
      <c r="W2" s="10" t="s">
        <v>29</v>
      </c>
      <c r="X2" s="10" t="s">
        <v>30</v>
      </c>
      <c r="Y2" s="10" t="s">
        <v>31</v>
      </c>
      <c r="Z2" s="10" t="s">
        <v>41</v>
      </c>
      <c r="AA2" s="42"/>
      <c r="AB2" s="21" t="s">
        <v>0</v>
      </c>
      <c r="AC2" s="21" t="s">
        <v>32</v>
      </c>
      <c r="AD2" s="42"/>
      <c r="AE2" s="18"/>
      <c r="AF2" s="18"/>
    </row>
    <row r="3" spans="1:32">
      <c r="A3" s="5">
        <v>36532</v>
      </c>
      <c r="B3" s="8">
        <v>0.88</v>
      </c>
      <c r="C3" s="8">
        <v>69.69</v>
      </c>
      <c r="D3" s="8">
        <v>55.75</v>
      </c>
      <c r="G3" s="8">
        <v>68.5</v>
      </c>
      <c r="H3" s="8">
        <v>48.25</v>
      </c>
      <c r="I3" s="8">
        <v>48.5</v>
      </c>
      <c r="J3" s="8">
        <v>52.98</v>
      </c>
      <c r="K3" s="8">
        <v>31.19</v>
      </c>
      <c r="L3" s="8">
        <v>30.31</v>
      </c>
      <c r="M3" s="8">
        <v>41</v>
      </c>
      <c r="N3" s="8">
        <v>70.930000000000007</v>
      </c>
      <c r="O3" s="8">
        <v>86</v>
      </c>
      <c r="P3" s="8">
        <v>17.309999999999999</v>
      </c>
      <c r="R3" s="6">
        <v>1441.46</v>
      </c>
      <c r="U3" s="6">
        <v>6504.8</v>
      </c>
      <c r="V3" s="6">
        <v>3882.62</v>
      </c>
      <c r="AC3" s="20">
        <v>281.89999999999998</v>
      </c>
    </row>
    <row r="4" spans="1:32">
      <c r="A4" s="5">
        <f>A3+7</f>
        <v>36539</v>
      </c>
      <c r="B4" s="8">
        <v>0.9</v>
      </c>
      <c r="C4" s="8">
        <v>64.25</v>
      </c>
      <c r="D4" s="8">
        <v>56.13</v>
      </c>
      <c r="G4" s="8">
        <v>64.56</v>
      </c>
      <c r="H4" s="8">
        <v>46.84</v>
      </c>
      <c r="I4" s="8">
        <v>49.25</v>
      </c>
      <c r="J4" s="8">
        <v>50.73</v>
      </c>
      <c r="K4" s="8">
        <v>33.56</v>
      </c>
      <c r="L4" s="8">
        <v>30.53</v>
      </c>
      <c r="M4" s="8">
        <v>51.53</v>
      </c>
      <c r="N4" s="8">
        <v>70.16</v>
      </c>
      <c r="O4" s="8">
        <v>87.69</v>
      </c>
      <c r="P4" s="8">
        <v>16.940000000000001</v>
      </c>
      <c r="R4" s="6">
        <v>1465.16</v>
      </c>
      <c r="U4" s="6">
        <v>6658.2</v>
      </c>
      <c r="V4" s="6">
        <v>4064.27</v>
      </c>
      <c r="X4" s="6">
        <v>18193.41</v>
      </c>
      <c r="Y4" s="6">
        <v>15405.63</v>
      </c>
      <c r="AC4" s="20">
        <v>283.89999999999998</v>
      </c>
    </row>
    <row r="5" spans="1:32">
      <c r="A5" s="5">
        <f t="shared" ref="A5:A68" si="0">A4+7</f>
        <v>36546</v>
      </c>
      <c r="B5" s="8">
        <v>0.99</v>
      </c>
      <c r="C5" s="8">
        <v>63.69</v>
      </c>
      <c r="D5" s="8">
        <v>51.88</v>
      </c>
      <c r="G5" s="8">
        <v>62.5</v>
      </c>
      <c r="H5" s="8">
        <v>44.91</v>
      </c>
      <c r="I5" s="8">
        <v>48.63</v>
      </c>
      <c r="J5" s="8">
        <v>54.11</v>
      </c>
      <c r="K5" s="8">
        <v>32.75</v>
      </c>
      <c r="L5" s="8">
        <v>33.44</v>
      </c>
      <c r="M5" s="8">
        <v>49</v>
      </c>
      <c r="N5" s="8">
        <v>68.56</v>
      </c>
      <c r="O5" s="8">
        <v>85.88</v>
      </c>
      <c r="P5" s="8">
        <v>17.13</v>
      </c>
      <c r="R5" s="6">
        <v>1441.35</v>
      </c>
      <c r="U5" s="6">
        <v>6346.3</v>
      </c>
      <c r="V5" s="6">
        <v>4235.3999999999996</v>
      </c>
      <c r="X5" s="6">
        <v>18956.55</v>
      </c>
      <c r="Y5" s="6">
        <v>15542.23</v>
      </c>
      <c r="AC5" s="20">
        <v>289.3</v>
      </c>
    </row>
    <row r="6" spans="1:32">
      <c r="A6" s="5">
        <f t="shared" si="0"/>
        <v>36553</v>
      </c>
      <c r="B6" s="8">
        <v>0.91</v>
      </c>
      <c r="C6" s="8">
        <v>62.06</v>
      </c>
      <c r="D6" s="8">
        <v>49.38</v>
      </c>
      <c r="G6" s="8">
        <v>54.56</v>
      </c>
      <c r="H6" s="8">
        <v>42.25</v>
      </c>
      <c r="I6" s="8">
        <v>51.13</v>
      </c>
      <c r="J6" s="8">
        <v>51.91</v>
      </c>
      <c r="K6" s="8">
        <v>36.75</v>
      </c>
      <c r="L6" s="8">
        <v>28.53</v>
      </c>
      <c r="M6" s="8">
        <v>47</v>
      </c>
      <c r="N6" s="8">
        <v>72.290000000000006</v>
      </c>
      <c r="O6" s="8">
        <v>86</v>
      </c>
      <c r="P6" s="8">
        <v>16.309999999999999</v>
      </c>
      <c r="R6" s="6">
        <v>1360.15</v>
      </c>
      <c r="U6" s="6">
        <v>6375.6</v>
      </c>
      <c r="V6" s="6">
        <v>3887.07</v>
      </c>
      <c r="X6" s="6">
        <v>18878.09</v>
      </c>
      <c r="Y6" s="6">
        <v>15108.41</v>
      </c>
      <c r="AC6" s="20">
        <v>283</v>
      </c>
    </row>
    <row r="7" spans="1:32">
      <c r="A7" s="5">
        <f t="shared" si="0"/>
        <v>36560</v>
      </c>
      <c r="B7" s="8">
        <v>0.96</v>
      </c>
      <c r="C7" s="8">
        <v>78.75</v>
      </c>
      <c r="D7" s="8">
        <v>53.31</v>
      </c>
      <c r="G7" s="8">
        <v>56.25</v>
      </c>
      <c r="H7" s="8">
        <v>41.16</v>
      </c>
      <c r="I7" s="8">
        <v>54.5</v>
      </c>
      <c r="J7" s="8">
        <v>52.76</v>
      </c>
      <c r="K7" s="8">
        <v>38.25</v>
      </c>
      <c r="L7" s="8">
        <v>28.19</v>
      </c>
      <c r="M7" s="8">
        <v>52.56</v>
      </c>
      <c r="N7" s="8">
        <v>71.040000000000006</v>
      </c>
      <c r="O7" s="8">
        <v>90</v>
      </c>
      <c r="P7" s="8">
        <v>18.190000000000001</v>
      </c>
      <c r="R7" s="6">
        <v>1424.37</v>
      </c>
      <c r="S7" s="6">
        <v>11522.56</v>
      </c>
      <c r="U7" s="6">
        <v>6185</v>
      </c>
      <c r="V7" s="6">
        <v>4244.1400000000003</v>
      </c>
      <c r="X7" s="6">
        <v>19434.78</v>
      </c>
      <c r="Y7" s="6">
        <v>16185.94</v>
      </c>
      <c r="AC7" s="20">
        <v>310.39999999999998</v>
      </c>
    </row>
    <row r="8" spans="1:32">
      <c r="A8" s="5">
        <f t="shared" si="0"/>
        <v>36567</v>
      </c>
      <c r="B8" s="8">
        <v>0.97</v>
      </c>
      <c r="C8" s="8">
        <v>76.19</v>
      </c>
      <c r="D8" s="8">
        <v>50.25</v>
      </c>
      <c r="G8" s="8">
        <v>56.06</v>
      </c>
      <c r="H8" s="8">
        <v>38.159999999999997</v>
      </c>
      <c r="I8" s="8">
        <v>55.08</v>
      </c>
      <c r="J8" s="8">
        <v>50.45</v>
      </c>
      <c r="K8" s="8">
        <v>38</v>
      </c>
      <c r="L8" s="8">
        <v>27.66</v>
      </c>
      <c r="M8" s="8">
        <v>52.94</v>
      </c>
      <c r="N8" s="8">
        <v>61.76</v>
      </c>
      <c r="O8" s="8">
        <v>88.31</v>
      </c>
      <c r="P8" s="8">
        <v>18.309999999999999</v>
      </c>
      <c r="R8" s="6">
        <v>1387.11</v>
      </c>
      <c r="S8" s="6">
        <v>11722.98</v>
      </c>
      <c r="U8" s="6">
        <v>6193.3</v>
      </c>
      <c r="V8" s="6">
        <v>4396.25</v>
      </c>
      <c r="X8" s="6">
        <v>19763.13</v>
      </c>
      <c r="Y8" s="6">
        <v>15968.12</v>
      </c>
      <c r="AC8" s="20">
        <v>311.10000000000002</v>
      </c>
    </row>
    <row r="9" spans="1:32">
      <c r="A9" s="5">
        <f t="shared" si="0"/>
        <v>36574</v>
      </c>
      <c r="B9" s="8">
        <v>1</v>
      </c>
      <c r="C9" s="8">
        <v>64.94</v>
      </c>
      <c r="D9" s="8">
        <v>47.5</v>
      </c>
      <c r="G9" s="8">
        <v>47.75</v>
      </c>
      <c r="H9" s="8">
        <v>38.72</v>
      </c>
      <c r="I9" s="8">
        <v>49.83</v>
      </c>
      <c r="J9" s="8">
        <v>46.73</v>
      </c>
      <c r="K9" s="8">
        <v>35.630000000000003</v>
      </c>
      <c r="L9" s="8">
        <v>25.66</v>
      </c>
      <c r="M9" s="8">
        <v>52.56</v>
      </c>
      <c r="N9" s="8">
        <v>58.68</v>
      </c>
      <c r="O9" s="8">
        <v>84.38</v>
      </c>
      <c r="P9" s="8">
        <v>17.940000000000001</v>
      </c>
      <c r="R9" s="6">
        <v>1346.07</v>
      </c>
      <c r="S9" s="6">
        <v>11251.71</v>
      </c>
      <c r="U9" s="6">
        <v>6165</v>
      </c>
      <c r="V9" s="6">
        <v>4411.74</v>
      </c>
      <c r="X9" s="6">
        <v>19710.02</v>
      </c>
      <c r="Y9" s="6">
        <v>17380.3</v>
      </c>
      <c r="AC9" s="20">
        <v>305.2</v>
      </c>
    </row>
    <row r="10" spans="1:32">
      <c r="A10" s="5">
        <f t="shared" si="0"/>
        <v>36581</v>
      </c>
      <c r="B10" s="8">
        <v>0.99</v>
      </c>
      <c r="C10" s="8">
        <v>68.5</v>
      </c>
      <c r="D10" s="8">
        <v>45.78</v>
      </c>
      <c r="G10" s="8">
        <v>44.13</v>
      </c>
      <c r="H10" s="8">
        <v>35.590000000000003</v>
      </c>
      <c r="I10" s="8">
        <v>50.58</v>
      </c>
      <c r="J10" s="8">
        <v>42.85</v>
      </c>
      <c r="K10" s="8">
        <v>32.31</v>
      </c>
      <c r="L10" s="8">
        <v>24.41</v>
      </c>
      <c r="M10" s="8">
        <v>56.45</v>
      </c>
      <c r="N10" s="8">
        <v>56.96</v>
      </c>
      <c r="O10" s="8">
        <v>82.25</v>
      </c>
      <c r="P10" s="8">
        <v>16.690000000000001</v>
      </c>
      <c r="R10" s="6">
        <v>1333.36</v>
      </c>
      <c r="S10" s="6">
        <v>10738.87</v>
      </c>
      <c r="U10" s="6">
        <v>6198</v>
      </c>
      <c r="V10" s="6">
        <v>4590.5</v>
      </c>
      <c r="X10" s="6">
        <v>19789.03</v>
      </c>
      <c r="Y10" s="6">
        <v>16599.16</v>
      </c>
      <c r="AC10" s="20">
        <v>293</v>
      </c>
    </row>
    <row r="11" spans="1:32">
      <c r="A11" s="5">
        <f t="shared" si="0"/>
        <v>36588</v>
      </c>
      <c r="B11" s="8">
        <v>1.1399999999999999</v>
      </c>
      <c r="C11" s="8">
        <v>62.5</v>
      </c>
      <c r="D11" s="8">
        <v>48.06</v>
      </c>
      <c r="G11" s="8">
        <v>52.63</v>
      </c>
      <c r="H11" s="8">
        <v>36.47</v>
      </c>
      <c r="I11" s="8">
        <v>54.08</v>
      </c>
      <c r="J11" s="8">
        <v>49.83</v>
      </c>
      <c r="K11" s="8">
        <v>36.130000000000003</v>
      </c>
      <c r="L11" s="8">
        <v>24.97</v>
      </c>
      <c r="M11" s="8">
        <v>59.63</v>
      </c>
      <c r="N11" s="8">
        <v>54.42</v>
      </c>
      <c r="O11" s="8">
        <v>81.94</v>
      </c>
      <c r="P11" s="8">
        <v>16.25</v>
      </c>
      <c r="R11" s="6">
        <v>1409.17</v>
      </c>
      <c r="S11" s="6">
        <v>10963.8</v>
      </c>
      <c r="U11" s="6">
        <v>6487.5</v>
      </c>
      <c r="V11" s="6">
        <v>4914.79</v>
      </c>
      <c r="X11" s="6">
        <v>19817.88</v>
      </c>
      <c r="Y11" s="6">
        <v>17200.98</v>
      </c>
      <c r="AC11" s="20">
        <v>288.8</v>
      </c>
    </row>
    <row r="12" spans="1:32">
      <c r="A12" s="5">
        <f t="shared" si="0"/>
        <v>36595</v>
      </c>
      <c r="B12" s="8">
        <v>1.1200000000000001</v>
      </c>
      <c r="C12" s="8">
        <v>66.88</v>
      </c>
      <c r="D12" s="8">
        <v>50.5</v>
      </c>
      <c r="G12" s="8">
        <v>47.94</v>
      </c>
      <c r="H12" s="8">
        <v>35.409999999999997</v>
      </c>
      <c r="I12" s="8">
        <v>52.46</v>
      </c>
      <c r="J12" s="8">
        <v>51.63</v>
      </c>
      <c r="K12" s="8">
        <v>35.130000000000003</v>
      </c>
      <c r="L12" s="8">
        <v>22.34</v>
      </c>
      <c r="M12" s="8">
        <v>60.09</v>
      </c>
      <c r="N12" s="8">
        <v>56.37</v>
      </c>
      <c r="O12" s="8">
        <v>89.69</v>
      </c>
      <c r="P12" s="8">
        <v>16.190000000000001</v>
      </c>
      <c r="R12" s="6">
        <v>1395.07</v>
      </c>
      <c r="S12" s="6">
        <v>10425.200000000001</v>
      </c>
      <c r="U12" s="6">
        <v>6568.7</v>
      </c>
      <c r="V12" s="6">
        <v>5048.62</v>
      </c>
      <c r="X12" s="6">
        <v>19927.54</v>
      </c>
      <c r="Y12" s="6">
        <v>17285.240000000002</v>
      </c>
      <c r="AC12" s="20">
        <v>288.60000000000002</v>
      </c>
    </row>
    <row r="13" spans="1:32">
      <c r="A13" s="5">
        <f t="shared" si="0"/>
        <v>36602</v>
      </c>
      <c r="B13" s="8">
        <v>1.1200000000000001</v>
      </c>
      <c r="C13" s="8">
        <v>64.88</v>
      </c>
      <c r="D13" s="8">
        <v>49.38</v>
      </c>
      <c r="G13" s="8">
        <v>55.69</v>
      </c>
      <c r="H13" s="8">
        <v>39.78</v>
      </c>
      <c r="I13" s="8">
        <v>60.67</v>
      </c>
      <c r="J13" s="8">
        <v>53.32</v>
      </c>
      <c r="K13" s="8">
        <v>36.81</v>
      </c>
      <c r="L13" s="8">
        <v>24.5</v>
      </c>
      <c r="M13" s="8">
        <v>64.97</v>
      </c>
      <c r="N13" s="8">
        <v>59.39</v>
      </c>
      <c r="O13" s="8">
        <v>91.94</v>
      </c>
      <c r="P13" s="8">
        <v>16.25</v>
      </c>
      <c r="R13" s="6">
        <v>1464.47</v>
      </c>
      <c r="S13" s="6">
        <v>10219.5</v>
      </c>
      <c r="U13" s="6">
        <v>6558</v>
      </c>
      <c r="V13" s="6">
        <v>4798.13</v>
      </c>
      <c r="X13" s="6">
        <v>19750.400000000001</v>
      </c>
      <c r="Y13" s="6">
        <v>17831.86</v>
      </c>
      <c r="AC13" s="20">
        <v>284.10000000000002</v>
      </c>
    </row>
    <row r="14" spans="1:32">
      <c r="A14" s="5">
        <f t="shared" si="0"/>
        <v>36609</v>
      </c>
      <c r="B14" s="8">
        <v>1.24</v>
      </c>
      <c r="C14" s="8">
        <v>72.5</v>
      </c>
      <c r="D14" s="8">
        <v>55.84</v>
      </c>
      <c r="G14" s="8">
        <v>55.19</v>
      </c>
      <c r="H14" s="8">
        <v>35.630000000000003</v>
      </c>
      <c r="I14" s="8">
        <v>64.13</v>
      </c>
      <c r="J14" s="8">
        <v>53.6</v>
      </c>
      <c r="K14" s="8">
        <v>41.5</v>
      </c>
      <c r="L14" s="8">
        <v>23.5</v>
      </c>
      <c r="M14" s="8">
        <v>70.13</v>
      </c>
      <c r="N14" s="8">
        <v>58.44</v>
      </c>
      <c r="O14" s="8">
        <v>93.56</v>
      </c>
      <c r="P14" s="8">
        <v>16.75</v>
      </c>
      <c r="R14" s="6">
        <v>1527.54</v>
      </c>
      <c r="S14" s="6">
        <v>9862.1</v>
      </c>
      <c r="U14" s="6">
        <v>6738.5</v>
      </c>
      <c r="V14" s="6">
        <v>4963.03</v>
      </c>
      <c r="X14" s="6">
        <v>19566.32</v>
      </c>
      <c r="Y14" s="6">
        <v>17082.990000000002</v>
      </c>
      <c r="AC14" s="20">
        <v>284.7</v>
      </c>
    </row>
    <row r="15" spans="1:32">
      <c r="A15" s="5">
        <f t="shared" si="0"/>
        <v>36616</v>
      </c>
      <c r="B15" s="8">
        <v>1.21</v>
      </c>
      <c r="C15" s="8">
        <v>66.94</v>
      </c>
      <c r="D15" s="8">
        <v>52.84</v>
      </c>
      <c r="G15" s="8">
        <v>55.5</v>
      </c>
      <c r="H15" s="8">
        <v>35.03</v>
      </c>
      <c r="I15" s="8">
        <v>58.13</v>
      </c>
      <c r="J15" s="8">
        <v>55.07</v>
      </c>
      <c r="K15" s="8">
        <v>41.38</v>
      </c>
      <c r="L15" s="8">
        <v>23.47</v>
      </c>
      <c r="M15" s="8">
        <v>65.66</v>
      </c>
      <c r="N15" s="8">
        <v>58.8</v>
      </c>
      <c r="O15" s="8">
        <v>104</v>
      </c>
      <c r="P15" s="8">
        <v>15.69</v>
      </c>
      <c r="R15" s="6">
        <v>1498.58</v>
      </c>
      <c r="S15" s="6">
        <v>10367.200000000001</v>
      </c>
      <c r="U15" s="6">
        <v>6540.2</v>
      </c>
      <c r="V15" s="6">
        <v>4572.88</v>
      </c>
      <c r="X15" s="6">
        <v>19958.080000000002</v>
      </c>
      <c r="Y15" s="6">
        <v>17784.57</v>
      </c>
      <c r="AC15" s="20">
        <v>278.39999999999998</v>
      </c>
    </row>
    <row r="16" spans="1:32">
      <c r="A16" s="5">
        <f t="shared" si="0"/>
        <v>36623</v>
      </c>
      <c r="B16" s="8">
        <v>1.17</v>
      </c>
      <c r="C16" s="8">
        <v>67.25</v>
      </c>
      <c r="D16" s="8">
        <v>44.53</v>
      </c>
      <c r="G16" s="8">
        <v>61.81</v>
      </c>
      <c r="H16" s="8">
        <v>37.03</v>
      </c>
      <c r="I16" s="8">
        <v>57.58</v>
      </c>
      <c r="J16" s="8">
        <v>58.33</v>
      </c>
      <c r="K16" s="8">
        <v>41.13</v>
      </c>
      <c r="L16" s="8">
        <v>23.09</v>
      </c>
      <c r="M16" s="8">
        <v>68.38</v>
      </c>
      <c r="N16" s="8">
        <v>61.99</v>
      </c>
      <c r="O16" s="8">
        <v>98</v>
      </c>
      <c r="P16" s="8">
        <v>16.38</v>
      </c>
      <c r="R16" s="6">
        <v>1516.35</v>
      </c>
      <c r="S16" s="6">
        <v>9928.7999999999993</v>
      </c>
      <c r="U16" s="6">
        <v>6569.9</v>
      </c>
      <c r="V16" s="6">
        <v>4446.45</v>
      </c>
      <c r="X16" s="6">
        <v>20337.32</v>
      </c>
      <c r="Y16" s="6">
        <v>17406.54</v>
      </c>
      <c r="AC16" s="20">
        <v>279.8</v>
      </c>
    </row>
    <row r="17" spans="1:29">
      <c r="A17" s="5">
        <f t="shared" si="0"/>
        <v>36630</v>
      </c>
      <c r="B17" s="8">
        <v>1.01</v>
      </c>
      <c r="C17" s="8">
        <v>46.31</v>
      </c>
      <c r="D17" s="8">
        <v>37.380000000000003</v>
      </c>
      <c r="G17" s="8">
        <v>55.06</v>
      </c>
      <c r="H17" s="8">
        <v>36.81</v>
      </c>
      <c r="I17" s="8">
        <v>52.58</v>
      </c>
      <c r="J17" s="8">
        <v>55.07</v>
      </c>
      <c r="K17" s="8">
        <v>38.94</v>
      </c>
      <c r="L17" s="8">
        <v>23.38</v>
      </c>
      <c r="M17" s="8">
        <v>56.22</v>
      </c>
      <c r="N17" s="8">
        <v>60.16</v>
      </c>
      <c r="O17" s="8">
        <v>101.81</v>
      </c>
      <c r="P17" s="8">
        <v>17.190000000000001</v>
      </c>
      <c r="R17" s="6">
        <v>1357.52</v>
      </c>
      <c r="S17" s="6">
        <v>10595.2</v>
      </c>
      <c r="U17" s="6">
        <v>6178.1</v>
      </c>
      <c r="V17" s="6">
        <v>3321.29</v>
      </c>
      <c r="X17" s="6">
        <v>20252.810000000001</v>
      </c>
      <c r="Y17" s="6">
        <v>16941.68</v>
      </c>
      <c r="AC17" s="20">
        <v>282.60000000000002</v>
      </c>
    </row>
    <row r="18" spans="1:29">
      <c r="A18" s="5">
        <f t="shared" si="0"/>
        <v>36637</v>
      </c>
      <c r="B18" s="8">
        <v>1.05</v>
      </c>
      <c r="C18" s="8">
        <v>52.06</v>
      </c>
      <c r="D18" s="8">
        <v>37.799999999999997</v>
      </c>
      <c r="G18" s="8">
        <v>57.69</v>
      </c>
      <c r="H18" s="8">
        <v>40.880000000000003</v>
      </c>
      <c r="I18" s="8">
        <v>51.54</v>
      </c>
      <c r="J18" s="8">
        <v>54.28</v>
      </c>
      <c r="K18" s="8">
        <v>42.44</v>
      </c>
      <c r="L18" s="8">
        <v>24.72</v>
      </c>
      <c r="M18" s="8">
        <v>57.54</v>
      </c>
      <c r="N18" s="8">
        <v>66.13</v>
      </c>
      <c r="O18" s="8">
        <v>106.38</v>
      </c>
      <c r="P18" s="8">
        <v>17.059999999999999</v>
      </c>
      <c r="R18" s="6">
        <v>1434.55</v>
      </c>
      <c r="S18" s="6">
        <v>11112.7</v>
      </c>
      <c r="U18" s="6">
        <v>6241.2</v>
      </c>
      <c r="V18" s="6">
        <v>3643.88</v>
      </c>
      <c r="X18" s="6">
        <v>20434.68</v>
      </c>
      <c r="Y18" s="6">
        <v>16142.76</v>
      </c>
      <c r="AC18" s="20">
        <v>279.7</v>
      </c>
    </row>
    <row r="19" spans="1:29">
      <c r="A19" s="5">
        <f t="shared" si="0"/>
        <v>36644</v>
      </c>
      <c r="B19" s="8">
        <v>1.1100000000000001</v>
      </c>
      <c r="C19" s="8">
        <v>55.19</v>
      </c>
      <c r="D19" s="8">
        <v>34.880000000000003</v>
      </c>
      <c r="G19" s="8">
        <v>55.38</v>
      </c>
      <c r="H19" s="8">
        <v>41.25</v>
      </c>
      <c r="I19" s="8">
        <v>48.08</v>
      </c>
      <c r="J19" s="8">
        <v>54.05</v>
      </c>
      <c r="K19" s="8">
        <v>43.31</v>
      </c>
      <c r="L19" s="8">
        <v>23.53</v>
      </c>
      <c r="M19" s="8">
        <v>63.75</v>
      </c>
      <c r="N19" s="8">
        <v>65.78</v>
      </c>
      <c r="O19" s="8">
        <v>99.94</v>
      </c>
      <c r="P19" s="8">
        <v>16.809999999999999</v>
      </c>
      <c r="R19" s="6">
        <v>1452.43</v>
      </c>
      <c r="S19" s="6">
        <v>10921.9</v>
      </c>
      <c r="U19" s="6">
        <v>6327.4</v>
      </c>
      <c r="V19" s="6">
        <v>3860.66</v>
      </c>
      <c r="X19" s="6">
        <v>18252.68</v>
      </c>
      <c r="Y19" s="6">
        <v>15367.14</v>
      </c>
      <c r="AC19" s="20">
        <v>273.10000000000002</v>
      </c>
    </row>
    <row r="20" spans="1:29">
      <c r="A20" s="5">
        <f t="shared" si="0"/>
        <v>36651</v>
      </c>
      <c r="B20" s="8">
        <v>1.01</v>
      </c>
      <c r="C20" s="8">
        <v>58.31</v>
      </c>
      <c r="D20" s="8">
        <v>35.56</v>
      </c>
      <c r="G20" s="8">
        <v>51.31</v>
      </c>
      <c r="H20" s="8">
        <v>42.09</v>
      </c>
      <c r="I20" s="8">
        <v>48.13</v>
      </c>
      <c r="J20" s="8">
        <v>48.59</v>
      </c>
      <c r="K20" s="8">
        <v>39.56</v>
      </c>
      <c r="L20" s="8">
        <v>23.53</v>
      </c>
      <c r="M20" s="8">
        <v>61.44</v>
      </c>
      <c r="N20" s="8">
        <v>65.540000000000006</v>
      </c>
      <c r="O20" s="8">
        <v>102.06</v>
      </c>
      <c r="P20" s="8">
        <v>17.940000000000001</v>
      </c>
      <c r="R20" s="6">
        <v>1432.63</v>
      </c>
      <c r="S20" s="6">
        <v>11111.4</v>
      </c>
      <c r="U20" s="6">
        <v>6238.8</v>
      </c>
      <c r="V20" s="6">
        <v>3816.82</v>
      </c>
      <c r="X20" s="6">
        <v>17973.7</v>
      </c>
      <c r="Y20" s="6">
        <v>15519.3</v>
      </c>
      <c r="AC20" s="20">
        <v>278.5</v>
      </c>
    </row>
    <row r="21" spans="1:29">
      <c r="A21" s="5">
        <f t="shared" si="0"/>
        <v>36658</v>
      </c>
      <c r="B21" s="8">
        <v>0.96</v>
      </c>
      <c r="C21" s="8">
        <v>53.5</v>
      </c>
      <c r="D21" s="8">
        <v>34.28</v>
      </c>
      <c r="G21" s="8">
        <v>56.81</v>
      </c>
      <c r="H21" s="8">
        <v>42.75</v>
      </c>
      <c r="I21" s="8">
        <v>47.75</v>
      </c>
      <c r="J21" s="8">
        <v>47.75</v>
      </c>
      <c r="K21" s="8">
        <v>40.5</v>
      </c>
      <c r="L21" s="8">
        <v>26.13</v>
      </c>
      <c r="M21" s="8">
        <v>57.38</v>
      </c>
      <c r="N21" s="8">
        <v>64.48</v>
      </c>
      <c r="O21" s="8">
        <v>96.75</v>
      </c>
      <c r="P21" s="8">
        <v>18.190000000000001</v>
      </c>
      <c r="R21" s="6">
        <v>1420.96</v>
      </c>
      <c r="S21" s="6">
        <v>10305.700000000001</v>
      </c>
      <c r="U21" s="6">
        <v>6283.5</v>
      </c>
      <c r="V21" s="6">
        <v>3529.06</v>
      </c>
      <c r="X21" s="6">
        <v>18439.36</v>
      </c>
      <c r="Y21" s="6">
        <v>15268.64</v>
      </c>
      <c r="AC21" s="20">
        <v>276</v>
      </c>
    </row>
    <row r="22" spans="1:29">
      <c r="A22" s="5">
        <f t="shared" si="0"/>
        <v>36665</v>
      </c>
      <c r="B22" s="8">
        <v>0.84</v>
      </c>
      <c r="C22" s="8">
        <v>53.5</v>
      </c>
      <c r="D22" s="8">
        <v>32.5</v>
      </c>
      <c r="G22" s="8">
        <v>57.06</v>
      </c>
      <c r="H22" s="8">
        <v>44.53</v>
      </c>
      <c r="I22" s="8">
        <v>48.33</v>
      </c>
      <c r="J22" s="8">
        <v>47.41</v>
      </c>
      <c r="K22" s="8">
        <v>41.06</v>
      </c>
      <c r="L22" s="8">
        <v>25.03</v>
      </c>
      <c r="M22" s="8">
        <v>58.97</v>
      </c>
      <c r="N22" s="8">
        <v>68.56</v>
      </c>
      <c r="O22" s="8">
        <v>97.44</v>
      </c>
      <c r="P22" s="8">
        <v>17.5</v>
      </c>
      <c r="R22" s="6">
        <v>1406.95</v>
      </c>
      <c r="S22" s="6">
        <v>10844.05</v>
      </c>
      <c r="U22" s="6">
        <v>6045.4</v>
      </c>
      <c r="V22" s="6">
        <v>3390.4</v>
      </c>
      <c r="X22" s="6">
        <v>17357.86</v>
      </c>
      <c r="Y22" s="6">
        <v>15111.94</v>
      </c>
      <c r="AC22" s="20">
        <v>274.10000000000002</v>
      </c>
    </row>
    <row r="23" spans="1:29">
      <c r="A23" s="5">
        <f t="shared" si="0"/>
        <v>36672</v>
      </c>
      <c r="B23" s="8">
        <v>0.77</v>
      </c>
      <c r="C23" s="8">
        <v>46.5</v>
      </c>
      <c r="D23" s="8">
        <v>30.72</v>
      </c>
      <c r="G23" s="8">
        <v>53.63</v>
      </c>
      <c r="H23" s="8">
        <v>44.06</v>
      </c>
      <c r="I23" s="8">
        <v>47</v>
      </c>
      <c r="J23" s="8">
        <v>46.57</v>
      </c>
      <c r="K23" s="8">
        <v>39.880000000000003</v>
      </c>
      <c r="L23" s="8">
        <v>27.28</v>
      </c>
      <c r="M23" s="8">
        <v>58.78</v>
      </c>
      <c r="N23" s="8">
        <v>70.569999999999993</v>
      </c>
      <c r="O23" s="8">
        <v>93.81</v>
      </c>
      <c r="P23" s="8">
        <v>18.190000000000001</v>
      </c>
      <c r="R23" s="6">
        <v>1378.02</v>
      </c>
      <c r="S23" s="6">
        <v>10733.91</v>
      </c>
      <c r="U23" s="6">
        <v>6216.9</v>
      </c>
      <c r="V23" s="6">
        <v>3205.11</v>
      </c>
      <c r="X23" s="6">
        <v>16858.169999999998</v>
      </c>
      <c r="Y23" s="6">
        <v>14478.26</v>
      </c>
      <c r="AC23" s="20">
        <v>272.2</v>
      </c>
    </row>
    <row r="24" spans="1:29">
      <c r="A24" s="5">
        <f t="shared" si="0"/>
        <v>36679</v>
      </c>
      <c r="B24" s="8">
        <v>0.83</v>
      </c>
      <c r="C24" s="8">
        <v>57.88</v>
      </c>
      <c r="D24" s="8">
        <v>33.159999999999997</v>
      </c>
      <c r="G24" s="8">
        <v>59.06</v>
      </c>
      <c r="H24" s="8">
        <v>41.91</v>
      </c>
      <c r="I24" s="8">
        <v>53.79</v>
      </c>
      <c r="J24" s="8">
        <v>48.31</v>
      </c>
      <c r="K24" s="8">
        <v>40.44</v>
      </c>
      <c r="L24" s="8">
        <v>26.28</v>
      </c>
      <c r="M24" s="8">
        <v>67.09</v>
      </c>
      <c r="N24" s="8">
        <v>65.25</v>
      </c>
      <c r="O24" s="8">
        <v>93.38</v>
      </c>
      <c r="P24" s="8">
        <v>18.690000000000001</v>
      </c>
      <c r="R24" s="6">
        <v>1477.26</v>
      </c>
      <c r="S24" s="6">
        <v>10577.86</v>
      </c>
      <c r="U24" s="6">
        <v>6626.4</v>
      </c>
      <c r="V24" s="6">
        <v>3813.38</v>
      </c>
      <c r="X24" s="6">
        <v>16008.14</v>
      </c>
      <c r="Y24" s="6">
        <v>13722.7</v>
      </c>
      <c r="AC24" s="20">
        <v>281.39999999999998</v>
      </c>
    </row>
    <row r="25" spans="1:29">
      <c r="A25" s="5">
        <f t="shared" si="0"/>
        <v>36686</v>
      </c>
      <c r="B25" s="8">
        <v>0.85</v>
      </c>
      <c r="C25" s="8">
        <v>52.25</v>
      </c>
      <c r="D25" s="8">
        <v>34.44</v>
      </c>
      <c r="G25" s="8">
        <v>54</v>
      </c>
      <c r="H25" s="8">
        <v>43.06</v>
      </c>
      <c r="I25" s="8">
        <v>48.88</v>
      </c>
      <c r="J25" s="8">
        <v>48.59</v>
      </c>
      <c r="K25" s="8">
        <v>41.56</v>
      </c>
      <c r="L25" s="8">
        <v>26.16</v>
      </c>
      <c r="M25" s="8">
        <v>63.81</v>
      </c>
      <c r="N25" s="8">
        <v>66.13</v>
      </c>
      <c r="O25" s="8">
        <v>94.19</v>
      </c>
      <c r="P25" s="8">
        <v>18.88</v>
      </c>
      <c r="R25" s="6">
        <v>1456.95</v>
      </c>
      <c r="S25" s="6">
        <v>10609.37</v>
      </c>
      <c r="U25" s="6">
        <v>6443.8</v>
      </c>
      <c r="V25" s="6">
        <v>3874.84</v>
      </c>
      <c r="X25" s="6">
        <v>16800.060000000001</v>
      </c>
      <c r="Y25" s="6">
        <v>15284.1</v>
      </c>
      <c r="AC25" s="20">
        <v>283.60000000000002</v>
      </c>
    </row>
    <row r="26" spans="1:29">
      <c r="A26" s="5">
        <f t="shared" si="0"/>
        <v>36693</v>
      </c>
      <c r="B26" s="8">
        <v>0.81</v>
      </c>
      <c r="C26" s="8">
        <v>45.98</v>
      </c>
      <c r="D26" s="8">
        <v>36.28</v>
      </c>
      <c r="G26" s="8">
        <v>53.81</v>
      </c>
      <c r="H26" s="8">
        <v>44.78</v>
      </c>
      <c r="I26" s="8">
        <v>45.44</v>
      </c>
      <c r="J26" s="8">
        <v>49.61</v>
      </c>
      <c r="K26" s="8">
        <v>41.19</v>
      </c>
      <c r="L26" s="8">
        <v>27.75</v>
      </c>
      <c r="M26" s="8">
        <v>62.91</v>
      </c>
      <c r="N26" s="8">
        <v>67.2</v>
      </c>
      <c r="O26" s="8">
        <v>83.63</v>
      </c>
      <c r="P26" s="8">
        <v>18.809999999999999</v>
      </c>
      <c r="R26" s="6">
        <v>1464.47</v>
      </c>
      <c r="S26" s="6">
        <v>10626.85</v>
      </c>
      <c r="U26" s="6">
        <v>6526</v>
      </c>
      <c r="V26" s="6">
        <v>3860.56</v>
      </c>
      <c r="X26" s="6">
        <v>16861.91</v>
      </c>
      <c r="Y26" s="6">
        <v>16120.26</v>
      </c>
      <c r="AC26" s="20">
        <v>288.7</v>
      </c>
    </row>
    <row r="27" spans="1:29">
      <c r="A27" s="5">
        <f t="shared" si="0"/>
        <v>36700</v>
      </c>
      <c r="B27" s="8">
        <v>0.92</v>
      </c>
      <c r="C27" s="8">
        <v>34</v>
      </c>
      <c r="D27" s="8">
        <v>38.72</v>
      </c>
      <c r="G27" s="8">
        <v>53.75</v>
      </c>
      <c r="H27" s="8">
        <v>44.88</v>
      </c>
      <c r="I27" s="8">
        <v>46.88</v>
      </c>
      <c r="J27" s="8">
        <v>51.69</v>
      </c>
      <c r="K27" s="8">
        <v>39.81</v>
      </c>
      <c r="L27" s="8">
        <v>28.94</v>
      </c>
      <c r="M27" s="8">
        <v>67.19</v>
      </c>
      <c r="N27" s="8">
        <v>68.739999999999995</v>
      </c>
      <c r="O27" s="8">
        <v>89</v>
      </c>
      <c r="P27" s="8">
        <v>17.440000000000001</v>
      </c>
      <c r="R27" s="6">
        <v>1441.54</v>
      </c>
      <c r="S27" s="6">
        <v>10299.24</v>
      </c>
      <c r="U27" s="6">
        <v>6391.5</v>
      </c>
      <c r="V27" s="6">
        <v>3845.34</v>
      </c>
      <c r="X27" s="6">
        <v>16318.31</v>
      </c>
      <c r="Y27" s="6">
        <v>16434.38</v>
      </c>
      <c r="AC27" s="20">
        <v>282.7</v>
      </c>
    </row>
    <row r="28" spans="1:29">
      <c r="A28" s="5">
        <f t="shared" si="0"/>
        <v>36707</v>
      </c>
      <c r="B28" s="8">
        <v>0.93</v>
      </c>
      <c r="C28" s="8">
        <v>37</v>
      </c>
      <c r="D28" s="8">
        <v>39.97</v>
      </c>
      <c r="G28" s="8">
        <v>57.63</v>
      </c>
      <c r="H28" s="8">
        <v>50.94</v>
      </c>
      <c r="I28" s="8">
        <v>46.06</v>
      </c>
      <c r="J28" s="8">
        <v>45.78</v>
      </c>
      <c r="K28" s="8">
        <v>38.81</v>
      </c>
      <c r="L28" s="8">
        <v>28.72</v>
      </c>
      <c r="M28" s="8">
        <v>67.47</v>
      </c>
      <c r="N28" s="8">
        <v>72.52</v>
      </c>
      <c r="O28" s="8">
        <v>93.19</v>
      </c>
      <c r="P28" s="8">
        <v>18.190000000000001</v>
      </c>
      <c r="R28" s="6">
        <v>1454.6</v>
      </c>
      <c r="S28" s="6">
        <v>10776.8</v>
      </c>
      <c r="U28" s="6">
        <v>6312.7</v>
      </c>
      <c r="V28" s="6">
        <v>3966.11</v>
      </c>
      <c r="X28" s="6">
        <v>16963.21</v>
      </c>
      <c r="Y28" s="6">
        <v>15738.08</v>
      </c>
      <c r="AC28" s="20">
        <v>290.10000000000002</v>
      </c>
    </row>
    <row r="29" spans="1:29">
      <c r="A29" s="5">
        <f t="shared" si="0"/>
        <v>36714</v>
      </c>
      <c r="B29" s="8">
        <v>0.96</v>
      </c>
      <c r="C29" s="8">
        <v>36</v>
      </c>
      <c r="D29" s="8">
        <v>41</v>
      </c>
      <c r="G29" s="8">
        <v>61.88</v>
      </c>
      <c r="H29" s="8">
        <v>50.03</v>
      </c>
      <c r="I29" s="8">
        <v>50.06</v>
      </c>
      <c r="J29" s="8">
        <v>49.89</v>
      </c>
      <c r="K29" s="8">
        <v>37.94</v>
      </c>
      <c r="L29" s="8">
        <v>29.38</v>
      </c>
      <c r="M29" s="8">
        <v>69.5</v>
      </c>
      <c r="N29" s="8">
        <v>70.39</v>
      </c>
      <c r="O29" s="8">
        <v>89.13</v>
      </c>
      <c r="P29" s="8">
        <v>17.5</v>
      </c>
      <c r="R29" s="6">
        <v>1478.9</v>
      </c>
      <c r="S29" s="6">
        <v>10614</v>
      </c>
      <c r="U29" s="6">
        <v>6497.5</v>
      </c>
      <c r="V29" s="6">
        <v>4023.2</v>
      </c>
      <c r="X29" s="6">
        <v>17411.05</v>
      </c>
      <c r="Y29" s="6">
        <v>16155.78</v>
      </c>
      <c r="AC29" s="20">
        <v>283.2</v>
      </c>
    </row>
    <row r="30" spans="1:29">
      <c r="A30" s="5">
        <f t="shared" si="0"/>
        <v>36721</v>
      </c>
      <c r="B30" s="8">
        <v>1.03</v>
      </c>
      <c r="C30" s="8">
        <v>42.5</v>
      </c>
      <c r="D30" s="8">
        <v>39.47</v>
      </c>
      <c r="G30" s="8">
        <v>60.75</v>
      </c>
      <c r="H30" s="8">
        <v>45.91</v>
      </c>
      <c r="I30" s="8">
        <v>52.5</v>
      </c>
      <c r="J30" s="8">
        <v>44.59</v>
      </c>
      <c r="K30" s="8">
        <v>37.44</v>
      </c>
      <c r="L30" s="8">
        <v>28.91</v>
      </c>
      <c r="M30" s="8">
        <v>73.19</v>
      </c>
      <c r="N30" s="8">
        <v>63.65</v>
      </c>
      <c r="O30" s="8">
        <v>90.88</v>
      </c>
      <c r="P30" s="8">
        <v>17.559999999999999</v>
      </c>
      <c r="R30" s="6">
        <v>1509.9</v>
      </c>
      <c r="S30" s="6">
        <v>10449.299999999999</v>
      </c>
      <c r="U30" s="6">
        <v>6475.4</v>
      </c>
      <c r="V30" s="6">
        <v>4246.18</v>
      </c>
      <c r="X30" s="6">
        <v>17398.240000000002</v>
      </c>
      <c r="Y30" s="6">
        <v>16829.96</v>
      </c>
      <c r="AC30" s="20">
        <v>281.10000000000002</v>
      </c>
    </row>
    <row r="31" spans="1:29">
      <c r="A31" s="5">
        <f t="shared" si="0"/>
        <v>36728</v>
      </c>
      <c r="B31" s="8">
        <v>0.96</v>
      </c>
      <c r="C31" s="8">
        <v>41.13</v>
      </c>
      <c r="D31" s="8">
        <v>36.159999999999997</v>
      </c>
      <c r="G31" s="8">
        <v>59.69</v>
      </c>
      <c r="H31" s="8">
        <v>46.13</v>
      </c>
      <c r="I31" s="8">
        <v>52.73</v>
      </c>
      <c r="J31" s="8">
        <v>43.24</v>
      </c>
      <c r="K31" s="8">
        <v>37.44</v>
      </c>
      <c r="L31" s="8">
        <v>30.34</v>
      </c>
      <c r="M31" s="8">
        <v>69.25</v>
      </c>
      <c r="N31" s="8">
        <v>60.22</v>
      </c>
      <c r="O31" s="8">
        <v>83.19</v>
      </c>
      <c r="P31" s="8">
        <v>16.5</v>
      </c>
      <c r="R31" s="6">
        <v>1480.11</v>
      </c>
      <c r="S31" s="6">
        <v>10404.75</v>
      </c>
      <c r="U31" s="6">
        <v>6378.4</v>
      </c>
      <c r="V31" s="6">
        <v>4094.45</v>
      </c>
      <c r="X31" s="6">
        <v>17142.900000000001</v>
      </c>
      <c r="Y31" s="6">
        <v>17586.16</v>
      </c>
      <c r="AC31" s="20">
        <v>280.10000000000002</v>
      </c>
    </row>
    <row r="32" spans="1:29">
      <c r="A32" s="5">
        <f t="shared" si="0"/>
        <v>36735</v>
      </c>
      <c r="B32" s="8">
        <v>0.86</v>
      </c>
      <c r="C32" s="8">
        <v>30</v>
      </c>
      <c r="D32" s="8">
        <v>34.840000000000003</v>
      </c>
      <c r="G32" s="8">
        <v>58.63</v>
      </c>
      <c r="H32" s="8">
        <v>46.84</v>
      </c>
      <c r="I32" s="8">
        <v>48.38</v>
      </c>
      <c r="J32" s="8">
        <v>42.34</v>
      </c>
      <c r="K32" s="8">
        <v>37.880000000000003</v>
      </c>
      <c r="L32" s="8">
        <v>31.31</v>
      </c>
      <c r="M32" s="8">
        <v>64.56</v>
      </c>
      <c r="N32" s="8">
        <v>68.91</v>
      </c>
      <c r="O32" s="8">
        <v>82.88</v>
      </c>
      <c r="P32" s="8">
        <v>16.190000000000001</v>
      </c>
      <c r="R32" s="6">
        <v>1419.89</v>
      </c>
      <c r="S32" s="6">
        <v>10447.799999999999</v>
      </c>
      <c r="U32" s="6">
        <v>6335.7</v>
      </c>
      <c r="V32" s="6">
        <v>3663</v>
      </c>
      <c r="X32" s="6">
        <v>16811.490000000002</v>
      </c>
      <c r="Y32" s="6">
        <v>17920.86</v>
      </c>
      <c r="AC32" s="20">
        <v>277.7</v>
      </c>
    </row>
    <row r="33" spans="1:29">
      <c r="A33" s="5">
        <f t="shared" si="0"/>
        <v>36742</v>
      </c>
      <c r="B33" s="8">
        <v>0.85</v>
      </c>
      <c r="C33" s="8">
        <v>32</v>
      </c>
      <c r="D33" s="8">
        <v>34.380000000000003</v>
      </c>
      <c r="G33" s="8">
        <v>52.94</v>
      </c>
      <c r="H33" s="8">
        <v>48.28</v>
      </c>
      <c r="I33" s="8">
        <v>52.44</v>
      </c>
      <c r="J33" s="8">
        <v>42.29</v>
      </c>
      <c r="K33" s="8">
        <v>42.44</v>
      </c>
      <c r="L33" s="8">
        <v>31.13</v>
      </c>
      <c r="M33" s="8">
        <v>62.56</v>
      </c>
      <c r="N33" s="8">
        <v>69.86</v>
      </c>
      <c r="O33" s="8">
        <v>86.94</v>
      </c>
      <c r="P33" s="8">
        <v>16</v>
      </c>
      <c r="R33" s="6">
        <v>1462.93</v>
      </c>
      <c r="S33" s="6">
        <v>10636.3</v>
      </c>
      <c r="U33" s="6">
        <v>6363.5</v>
      </c>
      <c r="V33" s="6">
        <v>3787.36</v>
      </c>
      <c r="X33" s="6">
        <v>15838.57</v>
      </c>
      <c r="Y33" s="6">
        <v>17183.93</v>
      </c>
      <c r="AC33" s="20">
        <v>272.60000000000002</v>
      </c>
    </row>
    <row r="34" spans="1:29">
      <c r="A34" s="5">
        <f t="shared" si="0"/>
        <v>36749</v>
      </c>
      <c r="B34" s="8">
        <v>0.85</v>
      </c>
      <c r="C34" s="8">
        <v>33.69</v>
      </c>
      <c r="D34" s="8">
        <v>36.22</v>
      </c>
      <c r="G34" s="8">
        <v>51.56</v>
      </c>
      <c r="H34" s="8">
        <v>48.94</v>
      </c>
      <c r="I34" s="8">
        <v>52</v>
      </c>
      <c r="J34" s="8">
        <v>37.39</v>
      </c>
      <c r="K34" s="8">
        <v>40.880000000000003</v>
      </c>
      <c r="L34" s="8">
        <v>31.13</v>
      </c>
      <c r="M34" s="8">
        <v>63.81</v>
      </c>
      <c r="N34" s="8">
        <v>68.56</v>
      </c>
      <c r="O34" s="8">
        <v>86.88</v>
      </c>
      <c r="P34" s="8">
        <v>17.13</v>
      </c>
      <c r="R34" s="6">
        <v>1471.84</v>
      </c>
      <c r="S34" s="6">
        <v>10803.9</v>
      </c>
      <c r="U34" s="6">
        <v>6384.5</v>
      </c>
      <c r="V34" s="6">
        <v>3789.47</v>
      </c>
      <c r="X34" s="6">
        <v>15667.36</v>
      </c>
      <c r="Y34" s="6">
        <v>17425.7</v>
      </c>
      <c r="AC34" s="20">
        <v>275.10000000000002</v>
      </c>
    </row>
    <row r="35" spans="1:29">
      <c r="A35" s="5">
        <f t="shared" si="0"/>
        <v>36756</v>
      </c>
      <c r="B35" s="8">
        <v>0.89</v>
      </c>
      <c r="C35" s="8">
        <v>39</v>
      </c>
      <c r="D35" s="8">
        <v>35.5</v>
      </c>
      <c r="G35" s="8">
        <v>50.5</v>
      </c>
      <c r="H35" s="8">
        <v>48.22</v>
      </c>
      <c r="I35" s="8">
        <v>50.75</v>
      </c>
      <c r="J35" s="8">
        <v>37.89</v>
      </c>
      <c r="K35" s="8">
        <v>39.06</v>
      </c>
      <c r="L35" s="8">
        <v>29.97</v>
      </c>
      <c r="M35" s="8">
        <v>70.56</v>
      </c>
      <c r="N35" s="8">
        <v>68.09</v>
      </c>
      <c r="O35" s="8">
        <v>84.38</v>
      </c>
      <c r="P35" s="8">
        <v>16.75</v>
      </c>
      <c r="R35" s="6">
        <v>1491.7</v>
      </c>
      <c r="S35" s="6">
        <v>10733.5</v>
      </c>
      <c r="U35" s="6">
        <v>6543.7</v>
      </c>
      <c r="V35" s="6">
        <v>3930.34</v>
      </c>
      <c r="X35" s="6">
        <v>16117.5</v>
      </c>
      <c r="Y35" s="6">
        <v>17214.419999999998</v>
      </c>
      <c r="AC35" s="20">
        <v>276.8</v>
      </c>
    </row>
    <row r="36" spans="1:29">
      <c r="A36" s="5">
        <f t="shared" si="0"/>
        <v>36763</v>
      </c>
      <c r="B36" s="8">
        <v>1.01</v>
      </c>
      <c r="C36" s="8">
        <v>39.94</v>
      </c>
      <c r="D36" s="8">
        <v>35.31</v>
      </c>
      <c r="G36" s="8">
        <v>50.31</v>
      </c>
      <c r="H36" s="8">
        <v>47.72</v>
      </c>
      <c r="I36" s="8">
        <v>52.06</v>
      </c>
      <c r="J36" s="8">
        <v>38.74</v>
      </c>
      <c r="K36" s="8">
        <v>38.06</v>
      </c>
      <c r="L36" s="8">
        <v>28</v>
      </c>
      <c r="M36" s="8">
        <v>72.94</v>
      </c>
      <c r="N36" s="8">
        <v>69.03</v>
      </c>
      <c r="O36" s="8">
        <v>86.44</v>
      </c>
      <c r="P36" s="8">
        <v>16.190000000000001</v>
      </c>
      <c r="R36" s="6">
        <v>1506.46</v>
      </c>
      <c r="S36" s="6">
        <v>10499.86</v>
      </c>
      <c r="U36" s="6">
        <v>6563.7</v>
      </c>
      <c r="V36" s="6">
        <v>4042.68</v>
      </c>
      <c r="X36" s="6">
        <v>16280.49</v>
      </c>
      <c r="Y36" s="6">
        <v>17440</v>
      </c>
      <c r="AC36" s="20">
        <v>274.10000000000002</v>
      </c>
    </row>
    <row r="37" spans="1:29">
      <c r="A37" s="5">
        <f t="shared" si="0"/>
        <v>36770</v>
      </c>
      <c r="B37" s="8">
        <v>1.1299999999999999</v>
      </c>
      <c r="C37" s="8">
        <v>41.5</v>
      </c>
      <c r="D37" s="8">
        <v>35.090000000000003</v>
      </c>
      <c r="G37" s="8">
        <v>48.81</v>
      </c>
      <c r="H37" s="8">
        <v>46.31</v>
      </c>
      <c r="I37" s="8">
        <v>56.31</v>
      </c>
      <c r="J37" s="8">
        <v>39.700000000000003</v>
      </c>
      <c r="K37" s="8">
        <v>39</v>
      </c>
      <c r="L37" s="8">
        <v>27.13</v>
      </c>
      <c r="M37" s="8">
        <v>73.94</v>
      </c>
      <c r="N37" s="8">
        <v>65.66</v>
      </c>
      <c r="O37" s="8">
        <v>87.25</v>
      </c>
      <c r="P37" s="8">
        <v>16.13</v>
      </c>
      <c r="R37" s="6">
        <v>1520.77</v>
      </c>
      <c r="S37" s="6">
        <v>10767.7</v>
      </c>
      <c r="U37" s="6">
        <v>6795</v>
      </c>
      <c r="V37" s="6">
        <v>4234.33</v>
      </c>
      <c r="X37" s="6">
        <v>16911.330000000002</v>
      </c>
      <c r="Y37" s="6">
        <v>17236.740000000002</v>
      </c>
      <c r="AC37" s="20">
        <v>277</v>
      </c>
    </row>
    <row r="38" spans="1:29">
      <c r="A38" s="5">
        <f t="shared" si="0"/>
        <v>36777</v>
      </c>
      <c r="B38" s="8">
        <v>1.05</v>
      </c>
      <c r="C38" s="8">
        <v>42.94</v>
      </c>
      <c r="D38" s="8">
        <v>34.659999999999997</v>
      </c>
      <c r="G38" s="8">
        <v>52.06</v>
      </c>
      <c r="H38" s="8">
        <v>47.22</v>
      </c>
      <c r="I38" s="8">
        <v>57.81</v>
      </c>
      <c r="J38" s="8">
        <v>39.92</v>
      </c>
      <c r="K38" s="8">
        <v>40.25</v>
      </c>
      <c r="L38" s="8">
        <v>27.28</v>
      </c>
      <c r="M38" s="8">
        <v>65.38</v>
      </c>
      <c r="N38" s="8">
        <v>63.89</v>
      </c>
      <c r="O38" s="8">
        <v>83.25</v>
      </c>
      <c r="P38" s="8">
        <v>16.440000000000001</v>
      </c>
      <c r="R38" s="6">
        <v>1494.64</v>
      </c>
      <c r="S38" s="6">
        <v>11026.7</v>
      </c>
      <c r="U38" s="6">
        <v>6600.7</v>
      </c>
      <c r="V38" s="6">
        <v>3978.41</v>
      </c>
      <c r="X38" s="6">
        <v>16739.78</v>
      </c>
      <c r="Y38" s="6">
        <v>17333.61</v>
      </c>
      <c r="AC38" s="20">
        <v>273.3</v>
      </c>
    </row>
    <row r="39" spans="1:29">
      <c r="A39" s="5">
        <f t="shared" si="0"/>
        <v>36784</v>
      </c>
      <c r="B39" s="8">
        <v>0.99</v>
      </c>
      <c r="C39" s="8">
        <v>43.63</v>
      </c>
      <c r="D39" s="8">
        <v>32.090000000000003</v>
      </c>
      <c r="G39" s="8">
        <v>51.88</v>
      </c>
      <c r="H39" s="8">
        <v>47.53</v>
      </c>
      <c r="I39" s="8">
        <v>49.13</v>
      </c>
      <c r="J39" s="8">
        <v>38.96</v>
      </c>
      <c r="K39" s="8">
        <v>39.19</v>
      </c>
      <c r="L39" s="8">
        <v>25.34</v>
      </c>
      <c r="M39" s="8">
        <v>57.52</v>
      </c>
      <c r="N39" s="8">
        <v>63.59</v>
      </c>
      <c r="O39" s="8">
        <v>79.13</v>
      </c>
      <c r="P39" s="8">
        <v>15.56</v>
      </c>
      <c r="R39" s="6">
        <v>1465.79</v>
      </c>
      <c r="S39" s="6">
        <v>11047.9</v>
      </c>
      <c r="U39" s="6">
        <v>6417.3</v>
      </c>
      <c r="V39" s="6">
        <v>3835.23</v>
      </c>
      <c r="X39" s="6">
        <v>16501.55</v>
      </c>
      <c r="Y39" s="6">
        <v>17275.45</v>
      </c>
      <c r="AC39" s="20">
        <v>272.3</v>
      </c>
    </row>
    <row r="40" spans="1:29">
      <c r="A40" s="5">
        <f t="shared" si="0"/>
        <v>36791</v>
      </c>
      <c r="B40" s="8">
        <v>0.93</v>
      </c>
      <c r="C40" s="8">
        <v>41.44</v>
      </c>
      <c r="D40" s="8">
        <v>31.63</v>
      </c>
      <c r="G40" s="8">
        <v>50.5</v>
      </c>
      <c r="H40" s="8">
        <v>48</v>
      </c>
      <c r="I40" s="8">
        <v>47.25</v>
      </c>
      <c r="J40" s="8">
        <v>39.08</v>
      </c>
      <c r="K40" s="8">
        <v>37.630000000000003</v>
      </c>
      <c r="L40" s="8">
        <v>26.38</v>
      </c>
      <c r="M40" s="8">
        <v>47.94</v>
      </c>
      <c r="N40" s="8">
        <v>69.27</v>
      </c>
      <c r="O40" s="8">
        <v>76.94</v>
      </c>
      <c r="P40" s="8">
        <v>15.38</v>
      </c>
      <c r="R40" s="6">
        <v>1448.71</v>
      </c>
      <c r="S40" s="6">
        <v>11192.9</v>
      </c>
      <c r="U40" s="6">
        <v>6205.9</v>
      </c>
      <c r="V40" s="6">
        <v>3803.76</v>
      </c>
      <c r="X40" s="6">
        <v>16213.28</v>
      </c>
      <c r="Y40" s="6">
        <v>16249.53</v>
      </c>
      <c r="AC40" s="20">
        <v>271.8</v>
      </c>
    </row>
    <row r="41" spans="1:29">
      <c r="A41" s="5">
        <f t="shared" si="0"/>
        <v>36798</v>
      </c>
      <c r="B41" s="8">
        <v>0.46</v>
      </c>
      <c r="C41" s="8">
        <v>38.44</v>
      </c>
      <c r="D41" s="8">
        <v>30.16</v>
      </c>
      <c r="G41" s="8">
        <v>48.13</v>
      </c>
      <c r="H41" s="8">
        <v>46.97</v>
      </c>
      <c r="I41" s="8">
        <v>46.19</v>
      </c>
      <c r="J41" s="8">
        <v>43.64</v>
      </c>
      <c r="K41" s="8">
        <v>38.25</v>
      </c>
      <c r="L41" s="8">
        <v>27.56</v>
      </c>
      <c r="M41" s="8">
        <v>41.56</v>
      </c>
      <c r="N41" s="8">
        <v>70.45</v>
      </c>
      <c r="O41" s="8">
        <v>78.5</v>
      </c>
      <c r="P41" s="8">
        <v>15.25</v>
      </c>
      <c r="R41" s="6">
        <v>1436.51</v>
      </c>
      <c r="S41" s="6">
        <v>11242.1</v>
      </c>
      <c r="U41" s="6">
        <v>6294.2</v>
      </c>
      <c r="V41" s="6">
        <v>3672.82</v>
      </c>
      <c r="X41" s="6">
        <v>15818.25</v>
      </c>
      <c r="Y41" s="6">
        <v>14612.88</v>
      </c>
      <c r="AC41" s="20">
        <v>273.60000000000002</v>
      </c>
    </row>
    <row r="42" spans="1:29">
      <c r="A42" s="5">
        <f t="shared" si="0"/>
        <v>36805</v>
      </c>
      <c r="B42" s="8">
        <v>0.4</v>
      </c>
      <c r="C42" s="8">
        <v>31.56</v>
      </c>
      <c r="D42" s="8">
        <v>27.78</v>
      </c>
      <c r="G42" s="8">
        <v>45.31</v>
      </c>
      <c r="H42" s="8">
        <v>46.16</v>
      </c>
      <c r="I42" s="8">
        <v>42.88</v>
      </c>
      <c r="J42" s="8">
        <v>45.27</v>
      </c>
      <c r="K42" s="8">
        <v>40.69</v>
      </c>
      <c r="L42" s="8">
        <v>29.22</v>
      </c>
      <c r="M42" s="8">
        <v>39.94</v>
      </c>
      <c r="N42" s="8">
        <v>71.989999999999995</v>
      </c>
      <c r="O42" s="8">
        <v>81.099999999999994</v>
      </c>
      <c r="P42" s="8">
        <v>14.13</v>
      </c>
      <c r="R42" s="6">
        <v>1408.99</v>
      </c>
      <c r="S42" s="6">
        <v>11221.7</v>
      </c>
      <c r="U42" s="6">
        <v>6391.2</v>
      </c>
      <c r="V42" s="6">
        <v>3361.01</v>
      </c>
      <c r="X42" s="6">
        <v>15747.26</v>
      </c>
      <c r="Y42" s="6">
        <v>15648.98</v>
      </c>
      <c r="AC42" s="20">
        <v>269.3</v>
      </c>
    </row>
    <row r="43" spans="1:29">
      <c r="A43" s="5">
        <f t="shared" si="0"/>
        <v>36812</v>
      </c>
      <c r="B43" s="8">
        <v>0.39</v>
      </c>
      <c r="C43" s="8">
        <v>28.44</v>
      </c>
      <c r="D43" s="8">
        <v>26.88</v>
      </c>
      <c r="G43" s="8">
        <v>45</v>
      </c>
      <c r="H43" s="8">
        <v>47.91</v>
      </c>
      <c r="I43" s="8">
        <v>39.69</v>
      </c>
      <c r="J43" s="8">
        <v>41.89</v>
      </c>
      <c r="K43" s="8">
        <v>39.75</v>
      </c>
      <c r="L43" s="8">
        <v>28.59</v>
      </c>
      <c r="M43" s="8">
        <v>40.380000000000003</v>
      </c>
      <c r="N43" s="8">
        <v>72.11</v>
      </c>
      <c r="O43" s="8">
        <v>80.7</v>
      </c>
      <c r="P43" s="8">
        <v>14</v>
      </c>
      <c r="R43" s="6">
        <v>1374.12</v>
      </c>
      <c r="S43" s="6">
        <v>10946.5</v>
      </c>
      <c r="U43" s="6">
        <v>6209.6</v>
      </c>
      <c r="V43" s="6">
        <v>3316.77</v>
      </c>
      <c r="X43" s="6">
        <v>15994.24</v>
      </c>
      <c r="Y43" s="6">
        <v>16184.68</v>
      </c>
      <c r="AC43" s="20">
        <v>272.39999999999998</v>
      </c>
    </row>
    <row r="44" spans="1:29">
      <c r="A44" s="5">
        <f t="shared" si="0"/>
        <v>36819</v>
      </c>
      <c r="B44" s="8">
        <v>0.35</v>
      </c>
      <c r="C44" s="8">
        <v>30.81</v>
      </c>
      <c r="D44" s="8">
        <v>32.590000000000003</v>
      </c>
      <c r="G44" s="8">
        <v>46.56</v>
      </c>
      <c r="H44" s="8">
        <v>45.94</v>
      </c>
      <c r="I44" s="8">
        <v>38.380000000000003</v>
      </c>
      <c r="J44" s="8">
        <v>43.64</v>
      </c>
      <c r="K44" s="8">
        <v>36.380000000000003</v>
      </c>
      <c r="L44" s="8">
        <v>27.41</v>
      </c>
      <c r="M44" s="8">
        <v>43.06</v>
      </c>
      <c r="N44" s="8">
        <v>77.489999999999995</v>
      </c>
      <c r="O44" s="8">
        <v>79.5</v>
      </c>
      <c r="P44" s="8">
        <v>13.13</v>
      </c>
      <c r="R44" s="6">
        <v>1396.9</v>
      </c>
      <c r="S44" s="6">
        <v>10847.3</v>
      </c>
      <c r="U44" s="6">
        <v>6276.3</v>
      </c>
      <c r="V44" s="6">
        <v>3483.14</v>
      </c>
      <c r="X44" s="6">
        <v>15330.31</v>
      </c>
      <c r="Y44" s="6">
        <v>14680.5</v>
      </c>
      <c r="AC44" s="20">
        <v>271.2</v>
      </c>
    </row>
    <row r="45" spans="1:29">
      <c r="A45" s="5">
        <f t="shared" si="0"/>
        <v>36826</v>
      </c>
      <c r="B45" s="8">
        <v>0.33</v>
      </c>
      <c r="C45" s="8">
        <v>35.630000000000003</v>
      </c>
      <c r="D45" s="8">
        <v>33.840000000000003</v>
      </c>
      <c r="G45" s="8">
        <v>43.25</v>
      </c>
      <c r="H45" s="8">
        <v>46.38</v>
      </c>
      <c r="I45" s="8">
        <v>42.69</v>
      </c>
      <c r="J45" s="8">
        <v>47.8</v>
      </c>
      <c r="K45" s="8">
        <v>34.31</v>
      </c>
      <c r="L45" s="8">
        <v>29.47</v>
      </c>
      <c r="M45" s="8">
        <v>46.38</v>
      </c>
      <c r="N45" s="8">
        <v>83.29</v>
      </c>
      <c r="O45" s="8">
        <v>80.400000000000006</v>
      </c>
      <c r="P45" s="8">
        <v>13.63</v>
      </c>
      <c r="R45" s="6">
        <v>1379.56</v>
      </c>
      <c r="S45" s="6">
        <v>10650.9</v>
      </c>
      <c r="U45" s="6">
        <v>6366.5</v>
      </c>
      <c r="V45" s="6">
        <v>3278.36</v>
      </c>
      <c r="X45" s="6">
        <v>15198.73</v>
      </c>
      <c r="Y45" s="6">
        <v>15044.53</v>
      </c>
      <c r="AC45" s="20">
        <v>264.39999999999998</v>
      </c>
    </row>
    <row r="46" spans="1:29">
      <c r="A46" s="5">
        <f t="shared" si="0"/>
        <v>36833</v>
      </c>
      <c r="B46" s="8">
        <v>0.4</v>
      </c>
      <c r="C46" s="8">
        <v>37.56</v>
      </c>
      <c r="D46" s="8">
        <v>34.130000000000003</v>
      </c>
      <c r="G46" s="8">
        <v>47.38</v>
      </c>
      <c r="H46" s="8">
        <v>45.84</v>
      </c>
      <c r="I46" s="8">
        <v>44.44</v>
      </c>
      <c r="J46" s="8">
        <v>51.35</v>
      </c>
      <c r="K46" s="8">
        <v>38.06</v>
      </c>
      <c r="L46" s="8">
        <v>29.66</v>
      </c>
      <c r="M46" s="8">
        <v>45.94</v>
      </c>
      <c r="N46" s="8">
        <v>83.17</v>
      </c>
      <c r="O46" s="8">
        <v>80.55</v>
      </c>
      <c r="P46" s="8">
        <v>13.56</v>
      </c>
      <c r="R46" s="6">
        <v>1426.69</v>
      </c>
      <c r="S46" s="6">
        <v>10594.04</v>
      </c>
      <c r="U46" s="6">
        <v>6385.4</v>
      </c>
      <c r="V46" s="6">
        <v>3451.58</v>
      </c>
      <c r="X46" s="6">
        <v>14582.2</v>
      </c>
      <c r="Y46" s="6">
        <v>14902.46</v>
      </c>
      <c r="AC46" s="20">
        <v>264.60000000000002</v>
      </c>
    </row>
    <row r="47" spans="1:29">
      <c r="A47" s="5">
        <f t="shared" si="0"/>
        <v>36840</v>
      </c>
      <c r="B47" s="8">
        <v>0.34</v>
      </c>
      <c r="C47" s="8">
        <v>30.06</v>
      </c>
      <c r="D47" s="8">
        <v>33.69</v>
      </c>
      <c r="G47" s="8">
        <v>43.69</v>
      </c>
      <c r="H47" s="8">
        <v>47.22</v>
      </c>
      <c r="I47" s="8">
        <v>42.81</v>
      </c>
      <c r="J47" s="8">
        <v>50.84</v>
      </c>
      <c r="K47" s="8">
        <v>31.63</v>
      </c>
      <c r="L47" s="8">
        <v>30.94</v>
      </c>
      <c r="M47" s="8">
        <v>37</v>
      </c>
      <c r="N47" s="8">
        <v>86.6</v>
      </c>
      <c r="O47" s="8">
        <v>82.6</v>
      </c>
      <c r="P47" s="8">
        <v>13.31</v>
      </c>
      <c r="R47" s="6">
        <v>1365.97</v>
      </c>
      <c r="S47" s="6">
        <v>10192.1</v>
      </c>
      <c r="U47" s="6">
        <v>6400.2</v>
      </c>
      <c r="V47" s="6">
        <v>3028.99</v>
      </c>
      <c r="X47" s="6">
        <v>14837.78</v>
      </c>
      <c r="Y47" s="6">
        <v>15594.12</v>
      </c>
      <c r="AC47" s="20">
        <v>264.5</v>
      </c>
    </row>
    <row r="48" spans="1:29">
      <c r="A48" s="5">
        <f t="shared" si="0"/>
        <v>36847</v>
      </c>
      <c r="B48" s="8">
        <v>0.33</v>
      </c>
      <c r="C48" s="8">
        <v>27.44</v>
      </c>
      <c r="D48" s="8">
        <v>34.53</v>
      </c>
      <c r="G48" s="8">
        <v>48.56</v>
      </c>
      <c r="H48" s="8">
        <v>47.56</v>
      </c>
      <c r="I48" s="8">
        <v>39.630000000000003</v>
      </c>
      <c r="J48" s="8">
        <v>46.73</v>
      </c>
      <c r="K48" s="8">
        <v>30.19</v>
      </c>
      <c r="L48" s="8">
        <v>30.72</v>
      </c>
      <c r="M48" s="8">
        <v>41.5</v>
      </c>
      <c r="N48" s="8">
        <v>83.76</v>
      </c>
      <c r="O48" s="8">
        <v>75.03</v>
      </c>
      <c r="P48" s="8">
        <v>13.25</v>
      </c>
      <c r="R48" s="6">
        <v>1367.72</v>
      </c>
      <c r="S48" s="6">
        <v>10198.1</v>
      </c>
      <c r="U48" s="6">
        <v>6440.1</v>
      </c>
      <c r="V48" s="6">
        <v>3027.19</v>
      </c>
      <c r="X48" s="6">
        <v>14988.54</v>
      </c>
      <c r="Y48" s="6">
        <v>15389.39</v>
      </c>
      <c r="AC48" s="20">
        <v>265.7</v>
      </c>
    </row>
    <row r="49" spans="1:29">
      <c r="A49" s="5">
        <f t="shared" si="0"/>
        <v>36854</v>
      </c>
      <c r="B49" s="8">
        <v>0.34</v>
      </c>
      <c r="C49" s="8">
        <v>28.94</v>
      </c>
      <c r="D49" s="8">
        <v>34.97</v>
      </c>
      <c r="G49" s="8">
        <v>45.19</v>
      </c>
      <c r="H49" s="8">
        <v>47.53</v>
      </c>
      <c r="I49" s="8">
        <v>39.130000000000003</v>
      </c>
      <c r="J49" s="8">
        <v>47.86</v>
      </c>
      <c r="K49" s="8">
        <v>29.75</v>
      </c>
      <c r="L49" s="8">
        <v>29.5</v>
      </c>
      <c r="M49" s="8">
        <v>43.94</v>
      </c>
      <c r="N49" s="8">
        <v>84.65</v>
      </c>
      <c r="O49" s="8">
        <v>72.05</v>
      </c>
      <c r="P49" s="8">
        <v>14.19</v>
      </c>
      <c r="R49" s="6">
        <v>1341.77</v>
      </c>
      <c r="S49" s="6">
        <v>10590.6</v>
      </c>
      <c r="U49" s="6">
        <v>6327.6</v>
      </c>
      <c r="V49" s="6">
        <v>2904.38</v>
      </c>
      <c r="X49" s="6">
        <v>14544.3</v>
      </c>
      <c r="Y49" s="6">
        <v>15180.85</v>
      </c>
      <c r="AC49" s="20">
        <v>266.3</v>
      </c>
    </row>
    <row r="50" spans="1:29">
      <c r="A50" s="5">
        <f t="shared" si="0"/>
        <v>36861</v>
      </c>
      <c r="B50" s="8">
        <v>0.3</v>
      </c>
      <c r="C50" s="8">
        <v>24.63</v>
      </c>
      <c r="D50" s="8">
        <v>28.31</v>
      </c>
      <c r="G50" s="8">
        <v>51.19</v>
      </c>
      <c r="H50" s="8">
        <v>48.88</v>
      </c>
      <c r="I50" s="8">
        <v>37.31</v>
      </c>
      <c r="J50" s="8">
        <v>50.51</v>
      </c>
      <c r="K50" s="8">
        <v>30</v>
      </c>
      <c r="L50" s="8">
        <v>31.09</v>
      </c>
      <c r="M50" s="8">
        <v>34.130000000000003</v>
      </c>
      <c r="N50" s="8">
        <v>85.77</v>
      </c>
      <c r="O50" s="8">
        <v>71.8</v>
      </c>
      <c r="P50" s="8">
        <v>15.31</v>
      </c>
      <c r="R50" s="6">
        <v>1315.18</v>
      </c>
      <c r="S50" s="6">
        <v>10817.9</v>
      </c>
      <c r="U50" s="6">
        <v>6170.4</v>
      </c>
      <c r="V50" s="6">
        <v>2645.29</v>
      </c>
      <c r="X50" s="6">
        <v>14315.35</v>
      </c>
      <c r="Y50" s="6">
        <v>14376.9</v>
      </c>
      <c r="AC50" s="20">
        <v>268.7</v>
      </c>
    </row>
    <row r="51" spans="1:29">
      <c r="A51" s="5">
        <f t="shared" si="0"/>
        <v>36868</v>
      </c>
      <c r="B51" s="8">
        <v>0.27</v>
      </c>
      <c r="C51" s="8">
        <v>23.44</v>
      </c>
      <c r="D51" s="8">
        <v>27.22</v>
      </c>
      <c r="G51" s="8">
        <v>54.44</v>
      </c>
      <c r="H51" s="8">
        <v>48.19</v>
      </c>
      <c r="I51" s="8">
        <v>40</v>
      </c>
      <c r="J51" s="8">
        <v>50.62</v>
      </c>
      <c r="K51" s="8">
        <v>30.94</v>
      </c>
      <c r="L51" s="8">
        <v>30.44</v>
      </c>
      <c r="M51" s="8">
        <v>34</v>
      </c>
      <c r="N51" s="8">
        <v>84.77</v>
      </c>
      <c r="O51" s="8">
        <v>67.709999999999994</v>
      </c>
      <c r="P51" s="8">
        <v>16.32</v>
      </c>
      <c r="R51" s="6">
        <v>1369.73</v>
      </c>
      <c r="S51" s="6">
        <v>10602.9</v>
      </c>
      <c r="U51" s="6">
        <v>6288.3</v>
      </c>
      <c r="V51" s="6">
        <v>2917.43</v>
      </c>
      <c r="X51" s="6">
        <v>14835.33</v>
      </c>
      <c r="Y51" s="6">
        <v>14441.43</v>
      </c>
      <c r="AC51" s="20">
        <v>272.2</v>
      </c>
    </row>
    <row r="52" spans="1:29">
      <c r="A52" s="5">
        <f t="shared" si="0"/>
        <v>36875</v>
      </c>
      <c r="B52" s="8">
        <v>0.25</v>
      </c>
      <c r="C52" s="8">
        <v>22.88</v>
      </c>
      <c r="D52" s="8">
        <v>24.59</v>
      </c>
      <c r="G52" s="8">
        <v>49.88</v>
      </c>
      <c r="H52" s="8">
        <v>49.28</v>
      </c>
      <c r="I52" s="8">
        <v>43.94</v>
      </c>
      <c r="J52" s="8">
        <v>49.83</v>
      </c>
      <c r="K52" s="8">
        <v>29.38</v>
      </c>
      <c r="L52" s="8">
        <v>26.75</v>
      </c>
      <c r="M52" s="8">
        <v>32.44</v>
      </c>
      <c r="N52" s="8">
        <v>85.54</v>
      </c>
      <c r="O52" s="8">
        <v>69.94</v>
      </c>
      <c r="P52" s="8">
        <v>15.99</v>
      </c>
      <c r="R52" s="6">
        <v>1312.1</v>
      </c>
      <c r="S52" s="6">
        <v>10629.8</v>
      </c>
      <c r="U52" s="6">
        <v>6175.8</v>
      </c>
      <c r="V52" s="6">
        <v>2653.27</v>
      </c>
      <c r="X52" s="6">
        <v>14696.51</v>
      </c>
      <c r="Y52" s="6">
        <v>15189.33</v>
      </c>
      <c r="AC52" s="20">
        <v>270.39999999999998</v>
      </c>
    </row>
    <row r="53" spans="1:29">
      <c r="A53" s="5">
        <f t="shared" si="0"/>
        <v>36882</v>
      </c>
      <c r="B53" s="8">
        <v>0.27</v>
      </c>
      <c r="C53" s="8">
        <v>15.56</v>
      </c>
      <c r="D53" s="8">
        <v>23.22</v>
      </c>
      <c r="G53" s="8">
        <v>52.5</v>
      </c>
      <c r="H53" s="8">
        <v>50.75</v>
      </c>
      <c r="I53" s="8">
        <v>45.63</v>
      </c>
      <c r="J53" s="8">
        <v>43.36</v>
      </c>
      <c r="K53" s="8">
        <v>26.44</v>
      </c>
      <c r="L53" s="8">
        <v>29.44</v>
      </c>
      <c r="M53" s="8">
        <v>32.94</v>
      </c>
      <c r="N53" s="8">
        <v>85.65</v>
      </c>
      <c r="O53" s="8">
        <v>65.5</v>
      </c>
      <c r="P53" s="8">
        <v>16.39</v>
      </c>
      <c r="R53" s="6">
        <v>1305.9000000000001</v>
      </c>
      <c r="S53" s="6">
        <v>10470.23</v>
      </c>
      <c r="U53" s="6">
        <v>6097.5</v>
      </c>
      <c r="V53" s="6">
        <v>2517.02</v>
      </c>
      <c r="X53" s="6">
        <v>14552.29</v>
      </c>
      <c r="Y53" s="6">
        <v>14975.53</v>
      </c>
      <c r="AC53" s="20">
        <v>273.7</v>
      </c>
    </row>
    <row r="54" spans="1:29">
      <c r="A54" s="5">
        <f t="shared" si="0"/>
        <v>36889</v>
      </c>
      <c r="B54" s="8">
        <v>0.27</v>
      </c>
      <c r="C54" s="8">
        <v>15.56</v>
      </c>
      <c r="D54" s="8">
        <v>21.69</v>
      </c>
      <c r="G54" s="8">
        <v>53.13</v>
      </c>
      <c r="H54" s="8">
        <v>52.53</v>
      </c>
      <c r="I54" s="8">
        <v>45.44</v>
      </c>
      <c r="J54" s="8">
        <v>45.16</v>
      </c>
      <c r="K54" s="8">
        <v>28.94</v>
      </c>
      <c r="L54" s="8">
        <v>30.47</v>
      </c>
      <c r="M54" s="8">
        <v>30.06</v>
      </c>
      <c r="N54" s="8">
        <v>88.61</v>
      </c>
      <c r="O54" s="8">
        <v>62.95</v>
      </c>
      <c r="P54" s="8">
        <v>16.38</v>
      </c>
      <c r="R54" s="6">
        <v>1320.41</v>
      </c>
      <c r="S54" s="6">
        <v>10373.5</v>
      </c>
      <c r="U54" s="6">
        <v>6222.5</v>
      </c>
      <c r="V54" s="6">
        <v>2470.52</v>
      </c>
      <c r="X54" s="6">
        <v>13427.08</v>
      </c>
      <c r="Y54" s="6">
        <v>14738.21</v>
      </c>
      <c r="AC54" s="20">
        <v>272</v>
      </c>
    </row>
    <row r="55" spans="1:29">
      <c r="A55" s="5">
        <f t="shared" si="0"/>
        <v>36896</v>
      </c>
      <c r="B55" s="8">
        <v>0.28999999999999998</v>
      </c>
      <c r="C55" s="8">
        <v>14.56</v>
      </c>
      <c r="D55" s="8">
        <v>24.56</v>
      </c>
      <c r="G55" s="8">
        <v>53.94</v>
      </c>
      <c r="H55" s="8">
        <v>48.94</v>
      </c>
      <c r="I55" s="8">
        <v>48.94</v>
      </c>
      <c r="J55" s="8">
        <v>49.15</v>
      </c>
      <c r="K55" s="8">
        <v>31.5</v>
      </c>
      <c r="L55" s="8">
        <v>28.84</v>
      </c>
      <c r="M55" s="8">
        <v>32.06</v>
      </c>
      <c r="N55" s="8">
        <v>78.849999999999994</v>
      </c>
      <c r="O55" s="8">
        <v>65.52</v>
      </c>
      <c r="P55" s="8">
        <v>15.37</v>
      </c>
      <c r="R55" s="6">
        <v>1298.3399999999999</v>
      </c>
      <c r="S55" s="6">
        <v>10712.9</v>
      </c>
      <c r="U55" s="6">
        <v>6198.1</v>
      </c>
      <c r="V55" s="6">
        <v>2407.65</v>
      </c>
      <c r="X55" s="6">
        <v>13785.69</v>
      </c>
      <c r="Y55" s="6">
        <v>15095.53</v>
      </c>
      <c r="AC55" s="20">
        <v>268</v>
      </c>
    </row>
    <row r="56" spans="1:29">
      <c r="A56" s="5">
        <f t="shared" si="0"/>
        <v>36903</v>
      </c>
      <c r="B56" s="8">
        <v>0.31</v>
      </c>
      <c r="C56" s="8">
        <v>17.63</v>
      </c>
      <c r="D56" s="8">
        <v>26.78</v>
      </c>
      <c r="G56" s="8">
        <v>52.94</v>
      </c>
      <c r="H56" s="8">
        <v>47.28</v>
      </c>
      <c r="I56" s="8">
        <v>53.31</v>
      </c>
      <c r="J56" s="8">
        <v>50</v>
      </c>
      <c r="K56" s="8">
        <v>31.56</v>
      </c>
      <c r="L56" s="8">
        <v>28.31</v>
      </c>
      <c r="M56" s="8">
        <v>32.25</v>
      </c>
      <c r="N56" s="8">
        <v>77.08</v>
      </c>
      <c r="O56" s="8">
        <v>59.3</v>
      </c>
      <c r="P56" s="8">
        <v>15.71</v>
      </c>
      <c r="R56" s="6">
        <v>1318.55</v>
      </c>
      <c r="S56" s="6">
        <v>10434.9</v>
      </c>
      <c r="U56" s="6">
        <v>6165.5</v>
      </c>
      <c r="V56" s="6">
        <v>2626.5</v>
      </c>
      <c r="X56" s="6">
        <v>13867.61</v>
      </c>
      <c r="Y56" s="6">
        <v>15447.61</v>
      </c>
      <c r="AC56" s="20">
        <v>263.89999999999998</v>
      </c>
    </row>
    <row r="57" spans="1:29">
      <c r="A57" s="5">
        <f t="shared" si="0"/>
        <v>36910</v>
      </c>
      <c r="B57" s="8">
        <v>0.35</v>
      </c>
      <c r="C57" s="8">
        <v>20</v>
      </c>
      <c r="D57" s="8">
        <v>30.56</v>
      </c>
      <c r="G57" s="8">
        <v>50.81</v>
      </c>
      <c r="H57" s="8">
        <v>47.06</v>
      </c>
      <c r="I57" s="8">
        <v>50.56</v>
      </c>
      <c r="J57" s="8">
        <v>49.89</v>
      </c>
      <c r="K57" s="8">
        <v>32.69</v>
      </c>
      <c r="L57" s="8">
        <v>27.91</v>
      </c>
      <c r="M57" s="8">
        <v>33.44</v>
      </c>
      <c r="N57" s="8">
        <v>78.02</v>
      </c>
      <c r="O57" s="8">
        <v>67.349999999999994</v>
      </c>
      <c r="P57" s="8">
        <v>15.1</v>
      </c>
      <c r="R57" s="6">
        <v>1342.55</v>
      </c>
      <c r="S57" s="6">
        <v>10635.5</v>
      </c>
      <c r="U57" s="6">
        <v>6209.3</v>
      </c>
      <c r="V57" s="6">
        <v>2770.38</v>
      </c>
      <c r="X57" s="6">
        <v>13347.74</v>
      </c>
      <c r="Y57" s="6">
        <v>15295.42</v>
      </c>
      <c r="AC57" s="20">
        <v>264.3</v>
      </c>
    </row>
    <row r="58" spans="1:29">
      <c r="A58" s="5">
        <f t="shared" si="0"/>
        <v>36917</v>
      </c>
      <c r="B58" s="8">
        <v>0.35</v>
      </c>
      <c r="C58" s="8">
        <v>19.5</v>
      </c>
      <c r="D58" s="8">
        <v>32</v>
      </c>
      <c r="G58" s="8">
        <v>53.63</v>
      </c>
      <c r="H58" s="8">
        <v>45.97</v>
      </c>
      <c r="I58" s="8">
        <v>54.19</v>
      </c>
      <c r="J58" s="8">
        <v>46.73</v>
      </c>
      <c r="K58" s="8">
        <v>29.81</v>
      </c>
      <c r="L58" s="8">
        <v>28.97</v>
      </c>
      <c r="M58" s="8">
        <v>35.880000000000003</v>
      </c>
      <c r="N58" s="8">
        <v>77.849999999999994</v>
      </c>
      <c r="O58" s="8">
        <v>65.989999999999995</v>
      </c>
      <c r="P58" s="8">
        <v>15.37</v>
      </c>
      <c r="R58" s="6">
        <v>1354.94</v>
      </c>
      <c r="S58" s="6">
        <v>10788.7</v>
      </c>
      <c r="U58" s="6">
        <v>6294.3</v>
      </c>
      <c r="V58" s="6">
        <v>2781.3</v>
      </c>
      <c r="X58" s="6">
        <v>13989.12</v>
      </c>
      <c r="Y58" s="6">
        <v>15933.55</v>
      </c>
      <c r="AC58" s="20">
        <v>262.8</v>
      </c>
    </row>
    <row r="59" spans="1:29">
      <c r="A59" s="5">
        <f t="shared" si="0"/>
        <v>36924</v>
      </c>
      <c r="B59" s="8">
        <v>0.37</v>
      </c>
      <c r="C59" s="8">
        <v>14.38</v>
      </c>
      <c r="D59" s="8">
        <v>30.41</v>
      </c>
      <c r="G59" s="8">
        <v>54.76</v>
      </c>
      <c r="H59" s="8">
        <v>47.55</v>
      </c>
      <c r="I59" s="8">
        <v>54.65</v>
      </c>
      <c r="J59" s="8">
        <v>46.85</v>
      </c>
      <c r="K59" s="8">
        <v>30.75</v>
      </c>
      <c r="L59" s="8">
        <v>28.87</v>
      </c>
      <c r="M59" s="8">
        <v>35.69</v>
      </c>
      <c r="N59" s="8">
        <v>79.47</v>
      </c>
      <c r="O59" s="8">
        <v>67.8</v>
      </c>
      <c r="P59" s="8">
        <v>15.33</v>
      </c>
      <c r="R59" s="6">
        <v>1349.47</v>
      </c>
      <c r="S59" s="6">
        <v>10666.08</v>
      </c>
      <c r="U59" s="6">
        <v>6256.4</v>
      </c>
      <c r="V59" s="6">
        <v>2660.5</v>
      </c>
      <c r="X59" s="6">
        <v>13696.06</v>
      </c>
      <c r="Y59" s="6">
        <v>16044.21</v>
      </c>
      <c r="AC59" s="20">
        <v>267.10000000000002</v>
      </c>
    </row>
    <row r="60" spans="1:29">
      <c r="A60" s="5">
        <f t="shared" si="0"/>
        <v>36931</v>
      </c>
      <c r="B60" s="8">
        <v>0.34</v>
      </c>
      <c r="C60" s="8">
        <v>13.38</v>
      </c>
      <c r="D60" s="8">
        <v>29.56</v>
      </c>
      <c r="G60" s="8">
        <v>50.4</v>
      </c>
      <c r="H60" s="8">
        <v>47.49</v>
      </c>
      <c r="I60" s="8">
        <v>51.95</v>
      </c>
      <c r="J60" s="8">
        <v>47.29</v>
      </c>
      <c r="K60" s="8">
        <v>31.95</v>
      </c>
      <c r="L60" s="8">
        <v>30.07</v>
      </c>
      <c r="M60" s="8">
        <v>33.5</v>
      </c>
      <c r="N60" s="8">
        <v>78.290000000000006</v>
      </c>
      <c r="O60" s="8">
        <v>67.03</v>
      </c>
      <c r="P60" s="8">
        <v>14.48</v>
      </c>
      <c r="R60" s="6">
        <v>1314.76</v>
      </c>
      <c r="S60" s="6">
        <v>10521.7</v>
      </c>
      <c r="U60" s="6">
        <v>6164.3</v>
      </c>
      <c r="V60" s="6">
        <v>2470.9699999999998</v>
      </c>
      <c r="X60" s="6">
        <v>13703.63</v>
      </c>
      <c r="Y60" s="6">
        <v>16071.29</v>
      </c>
      <c r="AC60" s="20">
        <v>259.89999999999998</v>
      </c>
    </row>
    <row r="61" spans="1:29">
      <c r="A61" s="5">
        <f t="shared" si="0"/>
        <v>36938</v>
      </c>
      <c r="B61" s="8">
        <v>0.34</v>
      </c>
      <c r="C61" s="8">
        <v>13.69</v>
      </c>
      <c r="D61" s="8">
        <v>28.66</v>
      </c>
      <c r="G61" s="8">
        <v>52.36</v>
      </c>
      <c r="H61" s="8">
        <v>47.27</v>
      </c>
      <c r="I61" s="8">
        <v>51.99</v>
      </c>
      <c r="J61" s="8">
        <v>47.31</v>
      </c>
      <c r="K61" s="8">
        <v>32.01</v>
      </c>
      <c r="L61" s="8">
        <v>29.68</v>
      </c>
      <c r="M61" s="8">
        <v>34.380000000000003</v>
      </c>
      <c r="N61" s="8">
        <v>73.150000000000006</v>
      </c>
      <c r="O61" s="8">
        <v>68.81</v>
      </c>
      <c r="P61" s="8">
        <v>14.77</v>
      </c>
      <c r="R61" s="6">
        <v>1301.47</v>
      </c>
      <c r="S61" s="6">
        <v>10587.59</v>
      </c>
      <c r="U61" s="6">
        <v>6088.3</v>
      </c>
      <c r="V61" s="6">
        <v>2425.38</v>
      </c>
      <c r="X61" s="6">
        <v>13422.83</v>
      </c>
      <c r="Y61" s="6">
        <v>15873.28</v>
      </c>
      <c r="AC61" s="20">
        <v>258.2</v>
      </c>
    </row>
    <row r="62" spans="1:29">
      <c r="A62" s="5">
        <f t="shared" si="0"/>
        <v>36945</v>
      </c>
      <c r="B62" s="8">
        <v>0.34</v>
      </c>
      <c r="C62" s="8">
        <v>11.81</v>
      </c>
      <c r="D62" s="8">
        <v>28.38</v>
      </c>
      <c r="G62" s="8">
        <v>50.28</v>
      </c>
      <c r="H62" s="8">
        <v>47.75</v>
      </c>
      <c r="I62" s="8">
        <v>47.05</v>
      </c>
      <c r="J62" s="8">
        <v>44.25</v>
      </c>
      <c r="K62" s="8">
        <v>30.3</v>
      </c>
      <c r="L62" s="8">
        <v>26</v>
      </c>
      <c r="M62" s="8">
        <v>29.94</v>
      </c>
      <c r="N62" s="8">
        <v>72.95</v>
      </c>
      <c r="O62" s="8">
        <v>69.150000000000006</v>
      </c>
      <c r="P62" s="8">
        <v>15.32</v>
      </c>
      <c r="R62" s="6">
        <v>1245.47</v>
      </c>
      <c r="S62" s="6">
        <v>10659.9</v>
      </c>
      <c r="U62" s="6">
        <v>5943.7</v>
      </c>
      <c r="V62" s="6">
        <v>2262.5100000000002</v>
      </c>
      <c r="X62" s="6">
        <v>13175.49</v>
      </c>
      <c r="Y62" s="6">
        <v>15630.31</v>
      </c>
      <c r="AC62" s="20">
        <v>260.89999999999998</v>
      </c>
    </row>
    <row r="63" spans="1:29">
      <c r="A63" s="5">
        <f t="shared" si="0"/>
        <v>36952</v>
      </c>
      <c r="B63" s="8">
        <v>0.34</v>
      </c>
      <c r="C63" s="8">
        <v>10</v>
      </c>
      <c r="D63" s="8">
        <v>28.34</v>
      </c>
      <c r="G63" s="8">
        <v>48.94</v>
      </c>
      <c r="H63" s="8">
        <v>49.58</v>
      </c>
      <c r="I63" s="8">
        <v>45.8</v>
      </c>
      <c r="J63" s="8">
        <v>44.6</v>
      </c>
      <c r="K63" s="8">
        <v>29.99</v>
      </c>
      <c r="L63" s="8">
        <v>26.28</v>
      </c>
      <c r="M63" s="8">
        <v>29.31</v>
      </c>
      <c r="N63" s="8">
        <v>75.86</v>
      </c>
      <c r="O63" s="8">
        <v>66.2</v>
      </c>
      <c r="P63" s="8">
        <v>15.96</v>
      </c>
      <c r="R63" s="6">
        <v>1234.18</v>
      </c>
      <c r="S63" s="6">
        <v>10864.1</v>
      </c>
      <c r="U63" s="6">
        <v>5858.6</v>
      </c>
      <c r="V63" s="6">
        <v>2117.63</v>
      </c>
      <c r="X63" s="6">
        <v>13246</v>
      </c>
      <c r="Y63" s="6">
        <v>15280.56</v>
      </c>
      <c r="AC63" s="20">
        <v>262.10000000000002</v>
      </c>
    </row>
    <row r="64" spans="1:29">
      <c r="A64" s="5">
        <f t="shared" si="0"/>
        <v>36959</v>
      </c>
      <c r="B64" s="8">
        <v>0.36</v>
      </c>
      <c r="C64" s="8">
        <v>12.25</v>
      </c>
      <c r="D64" s="8">
        <v>28.34</v>
      </c>
      <c r="G64" s="8">
        <v>50.78</v>
      </c>
      <c r="H64" s="8">
        <v>48.35</v>
      </c>
      <c r="I64" s="8">
        <v>48.95</v>
      </c>
      <c r="J64" s="8">
        <v>43.01</v>
      </c>
      <c r="K64" s="8">
        <v>29.72</v>
      </c>
      <c r="L64" s="8">
        <v>25.75</v>
      </c>
      <c r="M64" s="8">
        <v>29.44</v>
      </c>
      <c r="N64" s="8">
        <v>71.64</v>
      </c>
      <c r="O64" s="8">
        <v>68.55</v>
      </c>
      <c r="P64" s="8">
        <v>16.600000000000001</v>
      </c>
      <c r="R64" s="6">
        <v>1233.42</v>
      </c>
      <c r="S64" s="6">
        <v>10780.8</v>
      </c>
      <c r="U64" s="6">
        <v>5917.3</v>
      </c>
      <c r="V64" s="6">
        <v>2052.7800000000002</v>
      </c>
      <c r="X64" s="6">
        <v>12261.8</v>
      </c>
      <c r="Y64" s="6">
        <v>13966.43</v>
      </c>
      <c r="AC64" s="20">
        <v>270.8</v>
      </c>
    </row>
    <row r="65" spans="1:29">
      <c r="A65" s="5">
        <f t="shared" si="0"/>
        <v>36966</v>
      </c>
      <c r="B65" s="8">
        <v>0.35</v>
      </c>
      <c r="C65" s="8">
        <v>11</v>
      </c>
      <c r="D65" s="8">
        <v>27.28</v>
      </c>
      <c r="G65" s="8">
        <v>46.93</v>
      </c>
      <c r="H65" s="8">
        <v>46</v>
      </c>
      <c r="I65" s="8">
        <v>44.58</v>
      </c>
      <c r="J65" s="8">
        <v>42.64</v>
      </c>
      <c r="K65" s="8">
        <v>27.52</v>
      </c>
      <c r="L65" s="8">
        <v>24.33</v>
      </c>
      <c r="M65" s="8">
        <v>27.88</v>
      </c>
      <c r="N65" s="8">
        <v>67.62</v>
      </c>
      <c r="O65" s="8">
        <v>67.7</v>
      </c>
      <c r="P65" s="8">
        <v>14.48</v>
      </c>
      <c r="R65" s="6">
        <v>1150.55</v>
      </c>
      <c r="S65" s="6">
        <v>10799</v>
      </c>
      <c r="U65" s="6">
        <v>5562.8</v>
      </c>
      <c r="V65" s="6">
        <v>1890.91</v>
      </c>
      <c r="X65" s="6">
        <v>12627.9</v>
      </c>
      <c r="Y65" s="6">
        <v>14194.35</v>
      </c>
      <c r="AC65" s="20">
        <v>258.10000000000002</v>
      </c>
    </row>
    <row r="66" spans="1:29">
      <c r="A66" s="5">
        <f t="shared" si="0"/>
        <v>36973</v>
      </c>
      <c r="B66" s="8">
        <v>0.41</v>
      </c>
      <c r="C66" s="8">
        <v>10.19</v>
      </c>
      <c r="D66" s="8">
        <v>28.25</v>
      </c>
      <c r="G66" s="8">
        <v>47.57</v>
      </c>
      <c r="H66" s="8">
        <v>44.11</v>
      </c>
      <c r="I66" s="8">
        <v>41.71</v>
      </c>
      <c r="J66" s="8">
        <v>42.3</v>
      </c>
      <c r="K66" s="8">
        <v>27.82</v>
      </c>
      <c r="L66" s="8">
        <v>22.75</v>
      </c>
      <c r="M66" s="8">
        <v>28.81</v>
      </c>
      <c r="N66" s="8">
        <v>65.290000000000006</v>
      </c>
      <c r="O66" s="8">
        <v>73.5</v>
      </c>
      <c r="P66" s="8">
        <v>14.6</v>
      </c>
      <c r="R66" s="6">
        <v>1139.8499999999999</v>
      </c>
      <c r="S66" s="6">
        <v>10440</v>
      </c>
      <c r="U66" s="6">
        <v>5402.3</v>
      </c>
      <c r="V66" s="6">
        <v>1928.68</v>
      </c>
      <c r="X66" s="6">
        <v>12232.98</v>
      </c>
      <c r="Y66" s="6">
        <v>13522.04</v>
      </c>
      <c r="AC66" s="20">
        <v>261.5</v>
      </c>
    </row>
    <row r="67" spans="1:29">
      <c r="A67" s="5">
        <f t="shared" si="0"/>
        <v>36980</v>
      </c>
      <c r="B67" s="8">
        <v>0.39</v>
      </c>
      <c r="C67" s="8">
        <v>10.23</v>
      </c>
      <c r="D67" s="8">
        <v>27.34</v>
      </c>
      <c r="G67" s="8">
        <v>50.5</v>
      </c>
      <c r="H67" s="8">
        <v>43.74</v>
      </c>
      <c r="I67" s="8">
        <v>44.9</v>
      </c>
      <c r="J67" s="8">
        <v>44.41</v>
      </c>
      <c r="K67" s="8">
        <v>28.6</v>
      </c>
      <c r="L67" s="8">
        <v>22.58</v>
      </c>
      <c r="M67" s="8">
        <v>26.31</v>
      </c>
      <c r="N67" s="8">
        <v>71.84</v>
      </c>
      <c r="O67" s="8">
        <v>70.75</v>
      </c>
      <c r="P67" s="8">
        <v>14.29</v>
      </c>
      <c r="R67" s="6">
        <v>1160.33</v>
      </c>
      <c r="S67" s="6">
        <v>10466.299999999999</v>
      </c>
      <c r="U67" s="6">
        <v>5633.7</v>
      </c>
      <c r="V67" s="6">
        <v>1840.26</v>
      </c>
      <c r="X67" s="6">
        <v>13214.54</v>
      </c>
      <c r="Y67" s="6">
        <v>12583.36</v>
      </c>
      <c r="AC67" s="20">
        <v>257.89999999999998</v>
      </c>
    </row>
    <row r="68" spans="1:29">
      <c r="A68" s="5">
        <f t="shared" si="0"/>
        <v>36987</v>
      </c>
      <c r="B68" s="8">
        <v>0.37</v>
      </c>
      <c r="C68" s="8">
        <v>8.3699999999999992</v>
      </c>
      <c r="D68" s="8">
        <v>28.09</v>
      </c>
      <c r="G68" s="8">
        <v>51.24</v>
      </c>
      <c r="H68" s="8">
        <v>45.2</v>
      </c>
      <c r="I68" s="8">
        <v>40.39</v>
      </c>
      <c r="J68" s="8">
        <v>44.55</v>
      </c>
      <c r="K68" s="8">
        <v>28.49</v>
      </c>
      <c r="L68" s="8">
        <v>22.5</v>
      </c>
      <c r="M68" s="8">
        <v>24.13</v>
      </c>
      <c r="N68" s="8">
        <v>72.33</v>
      </c>
      <c r="O68" s="8">
        <v>69.5</v>
      </c>
      <c r="P68" s="8">
        <v>15.28</v>
      </c>
      <c r="R68" s="6">
        <v>1128.43</v>
      </c>
      <c r="S68" s="6">
        <v>10644.6</v>
      </c>
      <c r="U68" s="6">
        <v>5601.5</v>
      </c>
      <c r="V68" s="6">
        <v>1720.36</v>
      </c>
      <c r="X68" s="6">
        <v>12999.7</v>
      </c>
      <c r="Y68" s="6">
        <v>12760.64</v>
      </c>
      <c r="AC68" s="20">
        <v>260</v>
      </c>
    </row>
    <row r="69" spans="1:29">
      <c r="A69" s="5">
        <f t="shared" ref="A69:A132" si="1">A68+7</f>
        <v>36994</v>
      </c>
      <c r="B69" s="8">
        <v>0.4</v>
      </c>
      <c r="C69" s="8">
        <v>14.9</v>
      </c>
      <c r="D69" s="8">
        <v>31.09</v>
      </c>
      <c r="G69" s="8">
        <v>49.7</v>
      </c>
      <c r="H69" s="8">
        <v>45.48</v>
      </c>
      <c r="I69" s="8">
        <v>45.37</v>
      </c>
      <c r="J69" s="8">
        <v>46.92</v>
      </c>
      <c r="K69" s="8">
        <v>29.09</v>
      </c>
      <c r="L69" s="8">
        <v>22.29</v>
      </c>
      <c r="M69" s="8">
        <v>28.12</v>
      </c>
      <c r="N69" s="8">
        <v>75.239999999999995</v>
      </c>
      <c r="O69" s="8">
        <v>66.81</v>
      </c>
      <c r="P69" s="8">
        <v>15.45</v>
      </c>
      <c r="R69" s="6">
        <v>1183.5</v>
      </c>
      <c r="S69" s="6">
        <v>9823.4</v>
      </c>
      <c r="U69" s="6">
        <v>5766.6</v>
      </c>
      <c r="V69" s="6">
        <v>1961.43</v>
      </c>
      <c r="X69" s="6">
        <v>13383.76</v>
      </c>
      <c r="Y69" s="6">
        <v>12386.61</v>
      </c>
      <c r="AC69" s="20">
        <v>260.10000000000002</v>
      </c>
    </row>
    <row r="70" spans="1:29">
      <c r="A70" s="5">
        <f t="shared" si="1"/>
        <v>37001</v>
      </c>
      <c r="B70" s="8">
        <v>0.45</v>
      </c>
      <c r="C70" s="8">
        <v>15.78</v>
      </c>
      <c r="D70" s="8">
        <v>34.53</v>
      </c>
      <c r="G70" s="8">
        <v>51.71</v>
      </c>
      <c r="H70" s="8">
        <v>46.06</v>
      </c>
      <c r="I70" s="8">
        <v>47.8</v>
      </c>
      <c r="J70" s="8">
        <v>47.8</v>
      </c>
      <c r="K70" s="8">
        <v>31.36</v>
      </c>
      <c r="L70" s="8">
        <v>23.5</v>
      </c>
      <c r="M70" s="8">
        <v>32.43</v>
      </c>
      <c r="N70" s="8">
        <v>69.67</v>
      </c>
      <c r="O70" s="8">
        <v>66.569999999999993</v>
      </c>
      <c r="P70" s="8">
        <v>15.8</v>
      </c>
      <c r="R70" s="6">
        <v>1242.95</v>
      </c>
      <c r="S70" s="6">
        <v>9504.7800000000007</v>
      </c>
      <c r="U70" s="6">
        <v>5879.8</v>
      </c>
      <c r="V70" s="6">
        <v>2163.41</v>
      </c>
      <c r="X70" s="6">
        <v>13385.72</v>
      </c>
      <c r="Y70" s="6">
        <v>12989.47</v>
      </c>
      <c r="AC70" s="20">
        <v>264.8</v>
      </c>
    </row>
    <row r="71" spans="1:29">
      <c r="A71" s="5">
        <f t="shared" si="1"/>
        <v>37008</v>
      </c>
      <c r="B71" s="8">
        <v>0.47</v>
      </c>
      <c r="C71" s="8">
        <v>15.27</v>
      </c>
      <c r="D71" s="8">
        <v>33.56</v>
      </c>
      <c r="G71" s="8">
        <v>52.83</v>
      </c>
      <c r="H71" s="8">
        <v>47.69</v>
      </c>
      <c r="I71" s="8">
        <v>49.85</v>
      </c>
      <c r="J71" s="8">
        <v>50.18</v>
      </c>
      <c r="K71" s="8">
        <v>30.93</v>
      </c>
      <c r="L71" s="8">
        <v>23.5</v>
      </c>
      <c r="M71" s="8">
        <v>30.18</v>
      </c>
      <c r="N71" s="8">
        <v>71.599999999999994</v>
      </c>
      <c r="O71" s="8">
        <v>67.209999999999994</v>
      </c>
      <c r="P71" s="8">
        <v>16.78</v>
      </c>
      <c r="R71" s="6">
        <v>1253.07</v>
      </c>
      <c r="S71" s="6">
        <v>9878.7000000000007</v>
      </c>
      <c r="U71" s="6">
        <v>5951.4</v>
      </c>
      <c r="V71" s="6">
        <v>2075.6799999999998</v>
      </c>
      <c r="X71" s="6">
        <v>13765.67</v>
      </c>
      <c r="Y71" s="6">
        <v>13448.13</v>
      </c>
      <c r="AC71" s="20">
        <v>263.89999999999998</v>
      </c>
    </row>
    <row r="72" spans="1:29">
      <c r="A72" s="5">
        <f t="shared" si="1"/>
        <v>37015</v>
      </c>
      <c r="B72" s="8">
        <v>0.46</v>
      </c>
      <c r="C72" s="8">
        <v>17.559999999999999</v>
      </c>
      <c r="D72" s="8">
        <v>35.380000000000003</v>
      </c>
      <c r="G72" s="8">
        <v>53.02</v>
      </c>
      <c r="H72" s="8">
        <v>48.88</v>
      </c>
      <c r="I72" s="8">
        <v>50.6</v>
      </c>
      <c r="J72" s="8">
        <v>50.27</v>
      </c>
      <c r="K72" s="8">
        <v>30.91</v>
      </c>
      <c r="L72" s="8">
        <v>23.42</v>
      </c>
      <c r="M72" s="8">
        <v>30.88</v>
      </c>
      <c r="N72" s="8">
        <v>72.28</v>
      </c>
      <c r="O72" s="8">
        <v>69.75</v>
      </c>
      <c r="P72" s="8">
        <v>16.27</v>
      </c>
      <c r="R72" s="6">
        <v>1266.5899999999999</v>
      </c>
      <c r="S72" s="6">
        <v>9791</v>
      </c>
      <c r="U72" s="6">
        <v>5870.3</v>
      </c>
      <c r="V72" s="6">
        <v>2191.5300000000002</v>
      </c>
      <c r="X72" s="6">
        <v>13934.32</v>
      </c>
      <c r="Y72" s="6">
        <v>13386.04</v>
      </c>
      <c r="AC72" s="20">
        <v>266.10000000000002</v>
      </c>
    </row>
    <row r="73" spans="1:29">
      <c r="A73" s="5">
        <f t="shared" si="1"/>
        <v>37022</v>
      </c>
      <c r="B73" s="8">
        <v>0.41</v>
      </c>
      <c r="C73" s="8">
        <v>14.68</v>
      </c>
      <c r="D73" s="8">
        <v>34.700000000000003</v>
      </c>
      <c r="G73" s="8">
        <v>54.1</v>
      </c>
      <c r="H73" s="8">
        <v>48.63</v>
      </c>
      <c r="I73" s="8">
        <v>46.44</v>
      </c>
      <c r="J73" s="8">
        <v>48.01</v>
      </c>
      <c r="K73" s="8">
        <v>31.27</v>
      </c>
      <c r="L73" s="8">
        <v>22.65</v>
      </c>
      <c r="M73" s="8">
        <v>27.94</v>
      </c>
      <c r="N73" s="8">
        <v>71.87</v>
      </c>
      <c r="O73" s="8">
        <v>68.25</v>
      </c>
      <c r="P73" s="8">
        <v>17.18</v>
      </c>
      <c r="R73" s="6">
        <v>1245.6500000000001</v>
      </c>
      <c r="S73" s="6">
        <v>10158.56</v>
      </c>
      <c r="U73" s="6">
        <v>5896.8</v>
      </c>
      <c r="V73" s="6">
        <v>2107.4299999999998</v>
      </c>
      <c r="X73" s="6">
        <v>14421.64</v>
      </c>
      <c r="Y73" s="6">
        <v>13390.99</v>
      </c>
      <c r="AC73" s="20">
        <v>267.89999999999998</v>
      </c>
    </row>
    <row r="74" spans="1:29">
      <c r="A74" s="5">
        <f t="shared" si="1"/>
        <v>37029</v>
      </c>
      <c r="B74" s="8">
        <v>0.42</v>
      </c>
      <c r="C74" s="8">
        <v>14.75</v>
      </c>
      <c r="D74" s="8">
        <v>34.049999999999997</v>
      </c>
      <c r="G74" s="8">
        <v>52.04</v>
      </c>
      <c r="H74" s="8">
        <v>50.5</v>
      </c>
      <c r="I74" s="8">
        <v>48.16</v>
      </c>
      <c r="J74" s="8">
        <v>48.79</v>
      </c>
      <c r="K74" s="8">
        <v>32.6</v>
      </c>
      <c r="L74" s="8">
        <v>24.05</v>
      </c>
      <c r="M74" s="8">
        <v>28.76</v>
      </c>
      <c r="N74" s="8">
        <v>73.260000000000005</v>
      </c>
      <c r="O74" s="8">
        <v>67.91</v>
      </c>
      <c r="P74" s="8">
        <v>19.02</v>
      </c>
      <c r="R74" s="6">
        <v>1291.96</v>
      </c>
      <c r="S74" s="6">
        <v>10579.9</v>
      </c>
      <c r="U74" s="6">
        <v>5915</v>
      </c>
      <c r="V74" s="6">
        <v>2198.88</v>
      </c>
      <c r="X74" s="6">
        <v>14043.92</v>
      </c>
      <c r="Y74" s="6">
        <v>13636.61</v>
      </c>
      <c r="AC74" s="20">
        <v>287.39999999999998</v>
      </c>
    </row>
    <row r="75" spans="1:29">
      <c r="A75" s="5">
        <f t="shared" si="1"/>
        <v>37036</v>
      </c>
      <c r="B75" s="8">
        <v>0.41</v>
      </c>
      <c r="C75" s="8">
        <v>17.09</v>
      </c>
      <c r="D75" s="8">
        <v>35.46</v>
      </c>
      <c r="G75" s="8">
        <v>51.2</v>
      </c>
      <c r="H75" s="8">
        <v>48.63</v>
      </c>
      <c r="I75" s="8">
        <v>48.7</v>
      </c>
      <c r="J75" s="8">
        <v>48.62</v>
      </c>
      <c r="K75" s="8">
        <v>32.64</v>
      </c>
      <c r="L75" s="8">
        <v>24.09</v>
      </c>
      <c r="M75" s="8">
        <v>29.1</v>
      </c>
      <c r="N75" s="8">
        <v>68.709999999999994</v>
      </c>
      <c r="O75" s="8">
        <v>71.099999999999994</v>
      </c>
      <c r="P75" s="8">
        <v>17.57</v>
      </c>
      <c r="R75" s="6">
        <v>1277.8900000000001</v>
      </c>
      <c r="S75" s="6">
        <v>10810</v>
      </c>
      <c r="U75" s="6">
        <v>5889.8</v>
      </c>
      <c r="V75" s="6">
        <v>2251.0300000000002</v>
      </c>
      <c r="X75" s="6">
        <v>13877.77</v>
      </c>
      <c r="Y75" s="6">
        <v>13459.18</v>
      </c>
      <c r="AC75" s="20">
        <v>277.89999999999998</v>
      </c>
    </row>
    <row r="76" spans="1:29">
      <c r="A76" s="5">
        <f t="shared" si="1"/>
        <v>37043</v>
      </c>
      <c r="B76" s="8">
        <v>0.37</v>
      </c>
      <c r="C76" s="8">
        <v>16.95</v>
      </c>
      <c r="D76" s="8">
        <v>35.17</v>
      </c>
      <c r="G76" s="8">
        <v>51.72</v>
      </c>
      <c r="H76" s="8">
        <v>49</v>
      </c>
      <c r="I76" s="8">
        <v>48.89</v>
      </c>
      <c r="J76" s="8">
        <v>49.31</v>
      </c>
      <c r="K76" s="8">
        <v>31.72</v>
      </c>
      <c r="L76" s="8">
        <v>23.91</v>
      </c>
      <c r="M76" s="8">
        <v>28.74</v>
      </c>
      <c r="N76" s="8">
        <v>70.23</v>
      </c>
      <c r="O76" s="8">
        <v>69.900000000000006</v>
      </c>
      <c r="P76" s="8">
        <v>16.649999999999999</v>
      </c>
      <c r="R76" s="6">
        <v>1260.67</v>
      </c>
      <c r="S76" s="6">
        <v>10951.2</v>
      </c>
      <c r="U76" s="6">
        <v>5809.6</v>
      </c>
      <c r="V76" s="6">
        <v>2149.44</v>
      </c>
      <c r="X76" s="6">
        <v>13765.92</v>
      </c>
      <c r="Y76" s="6">
        <v>13753.99</v>
      </c>
      <c r="AC76" s="20">
        <v>266.39999999999998</v>
      </c>
    </row>
    <row r="77" spans="1:29">
      <c r="A77" s="5">
        <f t="shared" si="1"/>
        <v>37050</v>
      </c>
      <c r="B77" s="8">
        <v>0.38</v>
      </c>
      <c r="C77" s="8">
        <v>15.7</v>
      </c>
      <c r="D77" s="8">
        <v>36.6</v>
      </c>
      <c r="G77" s="8">
        <v>51.02</v>
      </c>
      <c r="H77" s="8">
        <v>51.01</v>
      </c>
      <c r="I77" s="8">
        <v>44.2</v>
      </c>
      <c r="J77" s="8">
        <v>48.2</v>
      </c>
      <c r="K77" s="8">
        <v>31.85</v>
      </c>
      <c r="L77" s="8">
        <v>23</v>
      </c>
      <c r="M77" s="8">
        <v>30.67</v>
      </c>
      <c r="N77" s="8">
        <v>70.25</v>
      </c>
      <c r="O77" s="8">
        <v>68.05</v>
      </c>
      <c r="P77" s="8">
        <v>16.690000000000001</v>
      </c>
      <c r="R77" s="6">
        <v>1264.97</v>
      </c>
      <c r="S77" s="6">
        <v>10821.3</v>
      </c>
      <c r="U77" s="6">
        <v>5950.6</v>
      </c>
      <c r="V77" s="6">
        <v>2215.1</v>
      </c>
      <c r="X77" s="6">
        <v>13261.84</v>
      </c>
      <c r="Y77" s="6">
        <v>13141.38</v>
      </c>
      <c r="AC77" s="20">
        <v>273.39999999999998</v>
      </c>
    </row>
    <row r="78" spans="1:29">
      <c r="A78" s="5">
        <f t="shared" si="1"/>
        <v>37057</v>
      </c>
      <c r="B78" s="8">
        <v>0.37</v>
      </c>
      <c r="C78" s="8">
        <v>12.49</v>
      </c>
      <c r="D78" s="8">
        <v>34.01</v>
      </c>
      <c r="G78" s="8">
        <v>48.15</v>
      </c>
      <c r="H78" s="8">
        <v>52.04</v>
      </c>
      <c r="I78" s="8">
        <v>44.9</v>
      </c>
      <c r="J78" s="8">
        <v>47.25</v>
      </c>
      <c r="K78" s="8">
        <v>29.7</v>
      </c>
      <c r="L78" s="8">
        <v>22.13</v>
      </c>
      <c r="M78" s="8">
        <v>27.68</v>
      </c>
      <c r="N78" s="8">
        <v>69.8</v>
      </c>
      <c r="O78" s="8">
        <v>68.3</v>
      </c>
      <c r="P78" s="8">
        <v>16.8</v>
      </c>
      <c r="R78" s="6">
        <v>1214.3599999999999</v>
      </c>
      <c r="S78" s="6">
        <v>11301.7</v>
      </c>
      <c r="U78" s="6">
        <v>5723</v>
      </c>
      <c r="V78" s="6">
        <v>2028.43</v>
      </c>
      <c r="X78" s="6">
        <v>13430.22</v>
      </c>
      <c r="Y78" s="6">
        <v>13808.89</v>
      </c>
      <c r="AC78" s="20">
        <v>271.2</v>
      </c>
    </row>
    <row r="79" spans="1:29">
      <c r="A79" s="5">
        <f t="shared" si="1"/>
        <v>37064</v>
      </c>
      <c r="B79" s="8">
        <v>0.39</v>
      </c>
      <c r="C79" s="8">
        <v>12.4</v>
      </c>
      <c r="D79" s="8">
        <v>34.42</v>
      </c>
      <c r="G79" s="8">
        <v>49.98</v>
      </c>
      <c r="H79" s="8">
        <v>52.39</v>
      </c>
      <c r="I79" s="8">
        <v>45.9</v>
      </c>
      <c r="J79" s="8">
        <v>47.34</v>
      </c>
      <c r="K79" s="8">
        <v>29.19</v>
      </c>
      <c r="L79" s="8">
        <v>21.43</v>
      </c>
      <c r="M79" s="8">
        <v>27.51</v>
      </c>
      <c r="N79" s="8">
        <v>64.17</v>
      </c>
      <c r="O79" s="8">
        <v>69.14</v>
      </c>
      <c r="P79" s="8">
        <v>16.43</v>
      </c>
      <c r="R79" s="6">
        <v>1225.3499999999999</v>
      </c>
      <c r="S79" s="6">
        <v>11005.3</v>
      </c>
      <c r="U79" s="6">
        <v>5665.7</v>
      </c>
      <c r="V79" s="6">
        <v>2034.84</v>
      </c>
      <c r="X79" s="6">
        <v>12790.38</v>
      </c>
      <c r="Y79" s="6">
        <v>13102.5</v>
      </c>
      <c r="AC79" s="20">
        <v>272.3</v>
      </c>
    </row>
    <row r="80" spans="1:29">
      <c r="A80" s="5">
        <f t="shared" si="1"/>
        <v>37071</v>
      </c>
      <c r="B80" s="8">
        <v>0.42</v>
      </c>
      <c r="C80" s="8">
        <v>14.15</v>
      </c>
      <c r="D80" s="8">
        <v>36.020000000000003</v>
      </c>
      <c r="G80" s="8">
        <v>48.8</v>
      </c>
      <c r="H80" s="8">
        <v>50</v>
      </c>
      <c r="I80" s="8">
        <v>44.6</v>
      </c>
      <c r="J80" s="8">
        <v>48.2</v>
      </c>
      <c r="K80" s="8">
        <v>28.89</v>
      </c>
      <c r="L80" s="8">
        <v>22.5</v>
      </c>
      <c r="M80" s="8">
        <v>29.3</v>
      </c>
      <c r="N80" s="8">
        <v>60.49</v>
      </c>
      <c r="O80" s="8">
        <v>70.45</v>
      </c>
      <c r="P80" s="8">
        <v>15.15</v>
      </c>
      <c r="R80" s="6">
        <v>1226.99</v>
      </c>
      <c r="S80" s="6">
        <v>10990.9</v>
      </c>
      <c r="U80" s="6">
        <v>5642.5</v>
      </c>
      <c r="V80" s="6">
        <v>2160.54</v>
      </c>
      <c r="X80" s="6">
        <v>13044.61</v>
      </c>
      <c r="Y80" s="6">
        <v>13174.02</v>
      </c>
      <c r="AC80" s="20">
        <v>270.60000000000002</v>
      </c>
    </row>
    <row r="81" spans="1:29">
      <c r="A81" s="5">
        <f t="shared" si="1"/>
        <v>37078</v>
      </c>
      <c r="B81" s="8">
        <v>0.39</v>
      </c>
      <c r="C81" s="8">
        <v>15.27</v>
      </c>
      <c r="D81" s="8">
        <v>33.03</v>
      </c>
      <c r="G81" s="8">
        <v>47.34</v>
      </c>
      <c r="H81" s="8">
        <v>50.41</v>
      </c>
      <c r="I81" s="8">
        <v>44.51</v>
      </c>
      <c r="J81" s="8">
        <v>47.99</v>
      </c>
      <c r="K81" s="8">
        <v>27.71</v>
      </c>
      <c r="L81" s="8">
        <v>22.3</v>
      </c>
      <c r="M81" s="8">
        <v>28.43</v>
      </c>
      <c r="N81" s="8">
        <v>60.04</v>
      </c>
      <c r="O81" s="8">
        <v>68.59</v>
      </c>
      <c r="P81" s="8">
        <v>14.73</v>
      </c>
      <c r="R81" s="6">
        <v>1190.5899999999999</v>
      </c>
      <c r="S81" s="6">
        <v>10977</v>
      </c>
      <c r="U81" s="6">
        <v>5479.2</v>
      </c>
      <c r="V81" s="6">
        <v>2004.16</v>
      </c>
      <c r="X81" s="6">
        <v>12969.05</v>
      </c>
      <c r="Y81" s="6">
        <v>13042.53</v>
      </c>
      <c r="AC81" s="20">
        <v>265.89999999999998</v>
      </c>
    </row>
    <row r="82" spans="1:29">
      <c r="A82" s="5">
        <f t="shared" si="1"/>
        <v>37085</v>
      </c>
      <c r="B82" s="8">
        <v>0.44</v>
      </c>
      <c r="C82" s="8">
        <v>17.22</v>
      </c>
      <c r="D82" s="8">
        <v>35.67</v>
      </c>
      <c r="G82" s="8">
        <v>52.9</v>
      </c>
      <c r="H82" s="8">
        <v>53.05</v>
      </c>
      <c r="I82" s="8">
        <v>42.55</v>
      </c>
      <c r="J82" s="8">
        <v>49.77</v>
      </c>
      <c r="K82" s="8">
        <v>28.19</v>
      </c>
      <c r="L82" s="8">
        <v>23.01</v>
      </c>
      <c r="M82" s="8">
        <v>30.19</v>
      </c>
      <c r="N82" s="8">
        <v>58.21</v>
      </c>
      <c r="O82" s="8">
        <v>69</v>
      </c>
      <c r="P82" s="8">
        <v>15.29</v>
      </c>
      <c r="R82" s="6">
        <v>1215.68</v>
      </c>
      <c r="S82" s="6">
        <v>10623.5</v>
      </c>
      <c r="U82" s="6">
        <v>5537</v>
      </c>
      <c r="V82" s="6">
        <v>2084.79</v>
      </c>
      <c r="X82" s="6">
        <v>12306.08</v>
      </c>
      <c r="Y82" s="6">
        <v>12999.48</v>
      </c>
      <c r="AC82" s="20">
        <v>267.10000000000002</v>
      </c>
    </row>
    <row r="83" spans="1:29">
      <c r="A83" s="5">
        <f t="shared" si="1"/>
        <v>37092</v>
      </c>
      <c r="B83" s="8">
        <v>0.36</v>
      </c>
      <c r="C83" s="8">
        <v>16.98</v>
      </c>
      <c r="D83" s="8">
        <v>34.590000000000003</v>
      </c>
      <c r="G83" s="8">
        <v>54.28</v>
      </c>
      <c r="H83" s="8">
        <v>54.49</v>
      </c>
      <c r="I83" s="8">
        <v>43.4</v>
      </c>
      <c r="J83" s="8">
        <v>50.57</v>
      </c>
      <c r="K83" s="8">
        <v>27</v>
      </c>
      <c r="L83" s="8">
        <v>23.06</v>
      </c>
      <c r="M83" s="8">
        <v>29.93</v>
      </c>
      <c r="N83" s="8">
        <v>62.87</v>
      </c>
      <c r="O83" s="8">
        <v>68.44</v>
      </c>
      <c r="P83" s="8">
        <v>15.6</v>
      </c>
      <c r="R83" s="6">
        <v>1210.8499999999999</v>
      </c>
      <c r="S83" s="6">
        <v>10605.2</v>
      </c>
      <c r="U83" s="6">
        <v>5387.1</v>
      </c>
      <c r="V83" s="6">
        <v>2029.37</v>
      </c>
      <c r="X83" s="6">
        <v>12355.15</v>
      </c>
      <c r="Y83" s="6">
        <v>12612.79</v>
      </c>
      <c r="AC83" s="20">
        <v>269.89999999999998</v>
      </c>
    </row>
    <row r="84" spans="1:29">
      <c r="A84" s="5">
        <f t="shared" si="1"/>
        <v>37099</v>
      </c>
      <c r="B84" s="8">
        <v>0.34</v>
      </c>
      <c r="C84" s="8">
        <v>12.25</v>
      </c>
      <c r="D84" s="8">
        <v>32.74</v>
      </c>
      <c r="G84" s="8">
        <v>55.41</v>
      </c>
      <c r="H84" s="8">
        <v>53.01</v>
      </c>
      <c r="I84" s="8">
        <v>44.21</v>
      </c>
      <c r="J84" s="8">
        <v>50.57</v>
      </c>
      <c r="K84" s="8">
        <v>27.03</v>
      </c>
      <c r="L84" s="8">
        <v>22.4</v>
      </c>
      <c r="M84" s="8">
        <v>29.22</v>
      </c>
      <c r="N84" s="8">
        <v>61.65</v>
      </c>
      <c r="O84" s="8">
        <v>67.55</v>
      </c>
      <c r="P84" s="8">
        <v>15.29</v>
      </c>
      <c r="R84" s="6">
        <v>1205.82</v>
      </c>
      <c r="S84" s="6">
        <v>10502.4</v>
      </c>
      <c r="U84" s="6">
        <v>5403.1</v>
      </c>
      <c r="V84" s="6">
        <v>2029.07</v>
      </c>
      <c r="X84" s="6">
        <v>11908.39</v>
      </c>
      <c r="Y84" s="6">
        <v>12301.68</v>
      </c>
      <c r="AC84" s="20">
        <v>267.39999999999998</v>
      </c>
    </row>
    <row r="85" spans="1:29">
      <c r="A85" s="5">
        <f t="shared" si="1"/>
        <v>37106</v>
      </c>
      <c r="B85" s="8">
        <v>0.35</v>
      </c>
      <c r="C85" s="8">
        <v>12.15</v>
      </c>
      <c r="D85" s="8">
        <v>33.5</v>
      </c>
      <c r="G85" s="8">
        <v>55.39</v>
      </c>
      <c r="H85" s="8">
        <v>53.58</v>
      </c>
      <c r="I85" s="8">
        <v>43.32</v>
      </c>
      <c r="J85" s="8">
        <v>48.36</v>
      </c>
      <c r="K85" s="8">
        <v>26.6</v>
      </c>
      <c r="L85" s="8">
        <v>22.35</v>
      </c>
      <c r="M85" s="8">
        <v>31.68</v>
      </c>
      <c r="N85" s="8">
        <v>64.459999999999994</v>
      </c>
      <c r="O85" s="8">
        <v>66</v>
      </c>
      <c r="P85" s="8">
        <v>14.58</v>
      </c>
      <c r="R85" s="6">
        <v>1214.3499999999999</v>
      </c>
      <c r="S85" s="6">
        <v>10252.68</v>
      </c>
      <c r="U85" s="6">
        <v>5547.6</v>
      </c>
      <c r="V85" s="6">
        <v>2066.33</v>
      </c>
      <c r="X85" s="6">
        <v>11798.08</v>
      </c>
      <c r="Y85" s="6">
        <v>12182.17</v>
      </c>
      <c r="AC85" s="20">
        <v>267.89999999999998</v>
      </c>
    </row>
    <row r="86" spans="1:29">
      <c r="A86" s="5">
        <f t="shared" si="1"/>
        <v>37113</v>
      </c>
      <c r="B86" s="8">
        <v>0.34</v>
      </c>
      <c r="C86" s="8">
        <v>9.9499999999999993</v>
      </c>
      <c r="D86" s="8">
        <v>32.630000000000003</v>
      </c>
      <c r="G86" s="8">
        <v>53.6</v>
      </c>
      <c r="H86" s="8">
        <v>55.02</v>
      </c>
      <c r="I86" s="8">
        <v>42.25</v>
      </c>
      <c r="J86" s="8">
        <v>48.58</v>
      </c>
      <c r="K86" s="8">
        <v>27.4</v>
      </c>
      <c r="L86" s="8">
        <v>22.84</v>
      </c>
      <c r="M86" s="8">
        <v>29.9</v>
      </c>
      <c r="N86" s="8">
        <v>65.33</v>
      </c>
      <c r="O86" s="8">
        <v>65.510000000000005</v>
      </c>
      <c r="P86" s="8">
        <v>15.62</v>
      </c>
      <c r="R86" s="6">
        <v>1190.1600000000001</v>
      </c>
      <c r="S86" s="6">
        <v>10539.06</v>
      </c>
      <c r="U86" s="6">
        <v>5427.2</v>
      </c>
      <c r="V86" s="6">
        <v>1956.47</v>
      </c>
      <c r="X86" s="6">
        <v>12241.97</v>
      </c>
      <c r="Y86" s="6">
        <v>12269.08</v>
      </c>
      <c r="AC86" s="20">
        <v>273.89999999999998</v>
      </c>
    </row>
    <row r="87" spans="1:29">
      <c r="A87" s="5">
        <f t="shared" si="1"/>
        <v>37120</v>
      </c>
      <c r="B87" s="8">
        <v>0.32</v>
      </c>
      <c r="C87" s="8">
        <v>9.99</v>
      </c>
      <c r="D87" s="8">
        <v>30.94</v>
      </c>
      <c r="G87" s="8">
        <v>50.8</v>
      </c>
      <c r="H87" s="8">
        <v>53.75</v>
      </c>
      <c r="I87" s="8">
        <v>41.48</v>
      </c>
      <c r="J87" s="8">
        <v>47.3</v>
      </c>
      <c r="K87" s="8">
        <v>25.65</v>
      </c>
      <c r="L87" s="8">
        <v>23.77</v>
      </c>
      <c r="M87" s="8">
        <v>28.07</v>
      </c>
      <c r="N87" s="8">
        <v>65.45</v>
      </c>
      <c r="O87" s="8">
        <v>63.5</v>
      </c>
      <c r="P87" s="8">
        <v>16.8</v>
      </c>
      <c r="R87" s="6">
        <v>1161.97</v>
      </c>
      <c r="S87" s="6">
        <v>10576.65</v>
      </c>
      <c r="U87" s="6">
        <v>5342.1</v>
      </c>
      <c r="V87" s="6">
        <v>1867.01</v>
      </c>
      <c r="X87" s="6">
        <v>11735.06</v>
      </c>
      <c r="Y87" s="6">
        <v>11765.81</v>
      </c>
      <c r="AC87" s="20">
        <v>279.3</v>
      </c>
    </row>
    <row r="88" spans="1:29">
      <c r="A88" s="5">
        <f t="shared" si="1"/>
        <v>37127</v>
      </c>
      <c r="B88" s="8">
        <v>0.33</v>
      </c>
      <c r="C88" s="8">
        <v>10.27</v>
      </c>
      <c r="D88" s="8">
        <v>31</v>
      </c>
      <c r="G88" s="8">
        <v>50.95</v>
      </c>
      <c r="H88" s="8">
        <v>54.6</v>
      </c>
      <c r="I88" s="8">
        <v>40.93</v>
      </c>
      <c r="J88" s="8">
        <v>46.95</v>
      </c>
      <c r="K88" s="8">
        <v>26.65</v>
      </c>
      <c r="L88" s="8">
        <v>24.61</v>
      </c>
      <c r="M88" s="8">
        <v>29.02</v>
      </c>
      <c r="N88" s="8">
        <v>65.319999999999993</v>
      </c>
      <c r="O88" s="8">
        <v>64.2</v>
      </c>
      <c r="P88" s="8">
        <v>16.84</v>
      </c>
      <c r="R88" s="6">
        <v>1184.93</v>
      </c>
      <c r="S88" s="6">
        <v>10416.67</v>
      </c>
      <c r="U88" s="6">
        <v>5471.9</v>
      </c>
      <c r="V88" s="6">
        <v>1916.8</v>
      </c>
      <c r="X88" s="6">
        <v>11445.54</v>
      </c>
      <c r="Y88" s="6">
        <v>11754.81</v>
      </c>
      <c r="AC88" s="20">
        <v>272.5</v>
      </c>
    </row>
    <row r="89" spans="1:29">
      <c r="A89" s="5">
        <f t="shared" si="1"/>
        <v>37134</v>
      </c>
      <c r="B89" s="8">
        <v>0.33</v>
      </c>
      <c r="C89" s="8">
        <v>8.94</v>
      </c>
      <c r="D89" s="8">
        <v>28.53</v>
      </c>
      <c r="G89" s="8">
        <v>48.05</v>
      </c>
      <c r="H89" s="8">
        <v>52.71</v>
      </c>
      <c r="I89" s="8">
        <v>39.4</v>
      </c>
      <c r="J89" s="8">
        <v>45.04</v>
      </c>
      <c r="K89" s="8">
        <v>25.43</v>
      </c>
      <c r="L89" s="8">
        <v>24.34</v>
      </c>
      <c r="M89" s="8">
        <v>27.96</v>
      </c>
      <c r="N89" s="8">
        <v>61.61</v>
      </c>
      <c r="O89" s="8">
        <v>61.1</v>
      </c>
      <c r="P89" s="8">
        <v>16.02</v>
      </c>
      <c r="R89" s="6">
        <v>1133.58</v>
      </c>
      <c r="S89" s="6">
        <v>10512.78</v>
      </c>
      <c r="U89" s="6">
        <v>5345</v>
      </c>
      <c r="V89" s="6">
        <v>1805.43</v>
      </c>
      <c r="X89" s="6">
        <v>11166.31</v>
      </c>
      <c r="Y89" s="6">
        <v>11110.3</v>
      </c>
      <c r="AC89" s="20">
        <v>274.39999999999998</v>
      </c>
    </row>
    <row r="90" spans="1:29">
      <c r="A90" s="5">
        <f t="shared" si="1"/>
        <v>37141</v>
      </c>
      <c r="B90" s="8">
        <v>0.31</v>
      </c>
      <c r="C90" s="8">
        <v>8.51</v>
      </c>
      <c r="D90" s="8">
        <v>27.7</v>
      </c>
      <c r="G90" s="8">
        <v>46.22</v>
      </c>
      <c r="H90" s="8">
        <v>55.73</v>
      </c>
      <c r="I90" s="8">
        <v>37</v>
      </c>
      <c r="J90" s="8">
        <v>44.19</v>
      </c>
      <c r="K90" s="8">
        <v>24.11</v>
      </c>
      <c r="L90" s="8">
        <v>24.87</v>
      </c>
      <c r="M90" s="8">
        <v>25.89</v>
      </c>
      <c r="N90" s="8">
        <v>60.86</v>
      </c>
      <c r="O90" s="8">
        <v>61</v>
      </c>
      <c r="P90" s="8">
        <v>15.94</v>
      </c>
      <c r="R90" s="6">
        <v>1085.78</v>
      </c>
      <c r="S90" s="6">
        <v>10416.200000000001</v>
      </c>
      <c r="U90" s="6">
        <v>5070.3</v>
      </c>
      <c r="V90" s="6">
        <v>1687.7</v>
      </c>
      <c r="X90" s="6">
        <v>10713.51</v>
      </c>
      <c r="Y90" s="6">
        <v>11090.48</v>
      </c>
      <c r="AC90" s="20">
        <v>273.10000000000002</v>
      </c>
    </row>
    <row r="91" spans="1:29">
      <c r="A91" s="5">
        <f t="shared" si="1"/>
        <v>37148</v>
      </c>
      <c r="B91" s="8">
        <v>0.31</v>
      </c>
      <c r="C91" s="8">
        <v>8.6300000000000008</v>
      </c>
      <c r="D91" s="8">
        <v>28.79</v>
      </c>
      <c r="G91" s="8">
        <v>46.23</v>
      </c>
      <c r="H91" s="8">
        <v>55.62</v>
      </c>
      <c r="I91" s="8">
        <v>37.26</v>
      </c>
      <c r="J91" s="8">
        <v>45.68</v>
      </c>
      <c r="K91" s="8">
        <v>23.58</v>
      </c>
      <c r="L91" s="8">
        <v>24.98</v>
      </c>
      <c r="M91" s="8">
        <v>26.07</v>
      </c>
      <c r="N91" s="8">
        <v>62.56</v>
      </c>
      <c r="O91" s="8">
        <v>60.4</v>
      </c>
      <c r="P91" s="8">
        <v>16.11</v>
      </c>
      <c r="R91" s="6">
        <v>1092.54</v>
      </c>
      <c r="S91" s="6">
        <v>10240.700000000001</v>
      </c>
      <c r="U91" s="6">
        <v>4785.5</v>
      </c>
      <c r="V91" s="6">
        <v>1695.38</v>
      </c>
      <c r="X91" s="6">
        <v>10516.79</v>
      </c>
      <c r="Y91" s="6">
        <v>10384.200000000001</v>
      </c>
      <c r="AC91" s="20">
        <v>290.2</v>
      </c>
    </row>
    <row r="92" spans="1:29">
      <c r="A92" s="5">
        <f t="shared" si="1"/>
        <v>37155</v>
      </c>
      <c r="B92" s="8">
        <v>0.28000000000000003</v>
      </c>
      <c r="C92" s="8">
        <v>7.48</v>
      </c>
      <c r="D92" s="8">
        <v>24.86</v>
      </c>
      <c r="G92" s="8">
        <v>44.65</v>
      </c>
      <c r="H92" s="8">
        <v>52.24</v>
      </c>
      <c r="I92" s="8">
        <v>30.82</v>
      </c>
      <c r="J92" s="8">
        <v>45.63</v>
      </c>
      <c r="K92" s="8">
        <v>17.87</v>
      </c>
      <c r="L92" s="8">
        <v>23.26</v>
      </c>
      <c r="M92" s="8">
        <v>19.3</v>
      </c>
      <c r="N92" s="8">
        <v>62.18</v>
      </c>
      <c r="O92" s="8">
        <v>47</v>
      </c>
      <c r="P92" s="8">
        <v>17.170000000000002</v>
      </c>
      <c r="R92" s="6">
        <v>965.8</v>
      </c>
      <c r="S92" s="6">
        <v>10423.1</v>
      </c>
      <c r="U92" s="6">
        <v>4433.7</v>
      </c>
      <c r="V92" s="6">
        <v>1423.19</v>
      </c>
      <c r="X92" s="6">
        <v>10008.89</v>
      </c>
      <c r="Y92" s="6">
        <v>9655.4500000000007</v>
      </c>
      <c r="AC92" s="20">
        <v>291.89999999999998</v>
      </c>
    </row>
    <row r="93" spans="1:29">
      <c r="A93" s="5">
        <f t="shared" si="1"/>
        <v>37162</v>
      </c>
      <c r="B93" s="8">
        <v>0.28000000000000003</v>
      </c>
      <c r="C93" s="8">
        <v>5.97</v>
      </c>
      <c r="D93" s="8">
        <v>25.59</v>
      </c>
      <c r="G93" s="8">
        <v>49.5</v>
      </c>
      <c r="H93" s="8">
        <v>55.4</v>
      </c>
      <c r="I93" s="8">
        <v>34.15</v>
      </c>
      <c r="J93" s="8">
        <v>48.75</v>
      </c>
      <c r="K93" s="8">
        <v>18.62</v>
      </c>
      <c r="L93" s="8">
        <v>23.46</v>
      </c>
      <c r="M93" s="8">
        <v>20.440000000000001</v>
      </c>
      <c r="N93" s="8">
        <v>63.03</v>
      </c>
      <c r="O93" s="8">
        <v>51.85</v>
      </c>
      <c r="P93" s="8">
        <v>17.350000000000001</v>
      </c>
      <c r="R93" s="6">
        <v>1040.94</v>
      </c>
      <c r="S93" s="6">
        <v>9949.75</v>
      </c>
      <c r="U93" s="6">
        <v>4903.3999999999996</v>
      </c>
      <c r="V93" s="6">
        <v>1498.8</v>
      </c>
      <c r="X93" s="6">
        <v>9554.99</v>
      </c>
      <c r="Y93" s="6">
        <v>8934.2000000000007</v>
      </c>
      <c r="AC93" s="20">
        <v>292.39999999999998</v>
      </c>
    </row>
    <row r="94" spans="1:29">
      <c r="A94" s="5">
        <f t="shared" si="1"/>
        <v>37169</v>
      </c>
      <c r="B94" s="8">
        <v>0.28999999999999998</v>
      </c>
      <c r="C94" s="8">
        <v>7.2</v>
      </c>
      <c r="D94" s="8">
        <v>28.88</v>
      </c>
      <c r="G94" s="8">
        <v>52.4</v>
      </c>
      <c r="H94" s="8">
        <v>55.49</v>
      </c>
      <c r="I94" s="8">
        <v>33.409999999999997</v>
      </c>
      <c r="J94" s="8">
        <v>49.06</v>
      </c>
      <c r="K94" s="8">
        <v>19.3</v>
      </c>
      <c r="L94" s="8">
        <v>22.75</v>
      </c>
      <c r="M94" s="8">
        <v>21.96</v>
      </c>
      <c r="N94" s="8">
        <v>64.61</v>
      </c>
      <c r="O94" s="8">
        <v>56</v>
      </c>
      <c r="P94" s="8">
        <v>17.25</v>
      </c>
      <c r="R94" s="6">
        <v>1071.3800000000001</v>
      </c>
      <c r="S94" s="6">
        <v>9605.85</v>
      </c>
      <c r="U94" s="6">
        <v>5036</v>
      </c>
      <c r="V94" s="6">
        <v>1605.3</v>
      </c>
      <c r="X94" s="6">
        <v>9774.68</v>
      </c>
      <c r="Y94" s="6">
        <v>9950.7000000000007</v>
      </c>
      <c r="AC94" s="20">
        <v>291.39999999999998</v>
      </c>
    </row>
    <row r="95" spans="1:29">
      <c r="A95" s="5">
        <f t="shared" si="1"/>
        <v>37176</v>
      </c>
      <c r="B95" s="8">
        <v>0.32</v>
      </c>
      <c r="C95" s="8">
        <v>8.07</v>
      </c>
      <c r="D95" s="8">
        <v>28.19</v>
      </c>
      <c r="G95" s="8">
        <v>52.9</v>
      </c>
      <c r="H95" s="8">
        <v>55.35</v>
      </c>
      <c r="I95" s="8">
        <v>32.89</v>
      </c>
      <c r="J95" s="8">
        <v>47.12</v>
      </c>
      <c r="K95" s="8">
        <v>19.61</v>
      </c>
      <c r="L95" s="8">
        <v>22.4</v>
      </c>
      <c r="M95" s="8">
        <v>25.02</v>
      </c>
      <c r="N95" s="8">
        <v>65.459999999999994</v>
      </c>
      <c r="O95" s="8">
        <v>52.95</v>
      </c>
      <c r="P95" s="8">
        <v>16.440000000000001</v>
      </c>
      <c r="R95" s="6">
        <v>1091.6500000000001</v>
      </c>
      <c r="S95" s="6">
        <v>8920.7000000000007</v>
      </c>
      <c r="U95" s="6">
        <v>5145.5</v>
      </c>
      <c r="V95" s="6">
        <v>1703.4</v>
      </c>
      <c r="X95" s="6">
        <v>10205.870000000001</v>
      </c>
      <c r="Y95" s="6">
        <v>10277.379999999999</v>
      </c>
      <c r="AC95" s="20">
        <v>284.89999999999998</v>
      </c>
    </row>
    <row r="96" spans="1:29">
      <c r="A96" s="5">
        <f t="shared" si="1"/>
        <v>37183</v>
      </c>
      <c r="B96" s="8">
        <v>0.33</v>
      </c>
      <c r="C96" s="8">
        <v>8.01</v>
      </c>
      <c r="D96" s="8">
        <v>28.95</v>
      </c>
      <c r="G96" s="8">
        <v>53.01</v>
      </c>
      <c r="H96" s="8">
        <v>58.42</v>
      </c>
      <c r="I96" s="8">
        <v>33.869999999999997</v>
      </c>
      <c r="J96" s="8">
        <v>47.16</v>
      </c>
      <c r="K96" s="8">
        <v>18.489999999999998</v>
      </c>
      <c r="L96" s="8">
        <v>24.3</v>
      </c>
      <c r="M96" s="8">
        <v>24.15</v>
      </c>
      <c r="N96" s="8">
        <v>61.88</v>
      </c>
      <c r="O96" s="8">
        <v>50.15</v>
      </c>
      <c r="P96" s="8">
        <v>15.77</v>
      </c>
      <c r="R96" s="6">
        <v>1073.48</v>
      </c>
      <c r="S96" s="6">
        <v>8235.81</v>
      </c>
      <c r="U96" s="6">
        <v>5017.7</v>
      </c>
      <c r="V96" s="6">
        <v>1671.31</v>
      </c>
      <c r="X96" s="6">
        <v>10632.35</v>
      </c>
      <c r="Y96" s="6">
        <v>10274.129999999999</v>
      </c>
      <c r="AC96" s="20">
        <v>280.10000000000002</v>
      </c>
    </row>
    <row r="97" spans="1:29">
      <c r="A97" s="5">
        <f t="shared" si="1"/>
        <v>37190</v>
      </c>
      <c r="B97" s="8">
        <v>0.33</v>
      </c>
      <c r="C97" s="8">
        <v>7.56</v>
      </c>
      <c r="D97" s="8">
        <v>31.1</v>
      </c>
      <c r="G97" s="8">
        <v>53.27</v>
      </c>
      <c r="H97" s="8">
        <v>58.67</v>
      </c>
      <c r="I97" s="8">
        <v>37.549999999999997</v>
      </c>
      <c r="J97" s="8">
        <v>45.91</v>
      </c>
      <c r="K97" s="8">
        <v>18.920000000000002</v>
      </c>
      <c r="L97" s="8">
        <v>24.57</v>
      </c>
      <c r="M97" s="8">
        <v>25.86</v>
      </c>
      <c r="N97" s="8">
        <v>62.28</v>
      </c>
      <c r="O97" s="8">
        <v>50.3</v>
      </c>
      <c r="P97" s="8">
        <v>15.84</v>
      </c>
      <c r="R97" s="6">
        <v>1104.6099999999999</v>
      </c>
      <c r="S97" s="6">
        <v>8847.56</v>
      </c>
      <c r="U97" s="6">
        <v>5188.6000000000004</v>
      </c>
      <c r="V97" s="6">
        <v>1768.96</v>
      </c>
      <c r="X97" s="6">
        <v>10538.79</v>
      </c>
      <c r="Y97" s="6">
        <v>9825.84</v>
      </c>
      <c r="AC97" s="20">
        <v>277.89999999999998</v>
      </c>
    </row>
    <row r="98" spans="1:29">
      <c r="A98" s="5">
        <f t="shared" si="1"/>
        <v>37197</v>
      </c>
      <c r="B98" s="8">
        <v>0.33</v>
      </c>
      <c r="C98" s="8">
        <v>6.78</v>
      </c>
      <c r="D98" s="8">
        <v>30.78</v>
      </c>
      <c r="G98" s="8">
        <v>52.97</v>
      </c>
      <c r="H98" s="8">
        <v>58.92</v>
      </c>
      <c r="I98" s="8">
        <v>36.159999999999997</v>
      </c>
      <c r="J98" s="8">
        <v>46.26</v>
      </c>
      <c r="K98" s="8">
        <v>18.87</v>
      </c>
      <c r="L98" s="8">
        <v>24.21</v>
      </c>
      <c r="M98" s="8">
        <v>26.34</v>
      </c>
      <c r="N98" s="8">
        <v>61.55</v>
      </c>
      <c r="O98" s="8">
        <v>50.7</v>
      </c>
      <c r="P98" s="8">
        <v>16.02</v>
      </c>
      <c r="R98" s="6">
        <v>1087.2</v>
      </c>
      <c r="S98" s="6">
        <v>9119.77</v>
      </c>
      <c r="U98" s="6">
        <v>5129.5</v>
      </c>
      <c r="V98" s="6">
        <v>1745.73</v>
      </c>
      <c r="X98" s="6">
        <v>10795.16</v>
      </c>
      <c r="Y98" s="6">
        <v>10404.74</v>
      </c>
      <c r="AC98" s="20">
        <v>279.8</v>
      </c>
    </row>
    <row r="99" spans="1:29">
      <c r="A99" s="5">
        <f t="shared" si="1"/>
        <v>37204</v>
      </c>
      <c r="B99" s="8">
        <v>0.33</v>
      </c>
      <c r="C99" s="8">
        <v>7.15</v>
      </c>
      <c r="D99" s="8">
        <v>32.53</v>
      </c>
      <c r="G99" s="8">
        <v>55.1</v>
      </c>
      <c r="H99" s="8">
        <v>59.56</v>
      </c>
      <c r="I99" s="8">
        <v>38.86</v>
      </c>
      <c r="J99" s="8">
        <v>45.21</v>
      </c>
      <c r="K99" s="8">
        <v>18.95</v>
      </c>
      <c r="L99" s="8">
        <v>24.61</v>
      </c>
      <c r="M99" s="8">
        <v>27.9</v>
      </c>
      <c r="N99" s="8">
        <v>61.15</v>
      </c>
      <c r="O99" s="8">
        <v>51.9</v>
      </c>
      <c r="P99" s="8">
        <v>15.71</v>
      </c>
      <c r="R99" s="6">
        <v>1120.31</v>
      </c>
      <c r="S99" s="6">
        <v>9344.16</v>
      </c>
      <c r="U99" s="6">
        <v>5244.2</v>
      </c>
      <c r="V99" s="6">
        <v>1828.48</v>
      </c>
      <c r="X99" s="6">
        <v>10383.780000000001</v>
      </c>
      <c r="Y99" s="6">
        <v>10186.06</v>
      </c>
      <c r="AC99" s="20">
        <v>277.39999999999998</v>
      </c>
    </row>
    <row r="100" spans="1:29">
      <c r="A100" s="5">
        <f t="shared" si="1"/>
        <v>37211</v>
      </c>
      <c r="B100" s="8">
        <v>0.34</v>
      </c>
      <c r="C100" s="8">
        <v>9</v>
      </c>
      <c r="D100" s="8">
        <v>33.03</v>
      </c>
      <c r="G100" s="8">
        <v>55.1</v>
      </c>
      <c r="H100" s="8">
        <v>59.92</v>
      </c>
      <c r="I100" s="8">
        <v>39.409999999999997</v>
      </c>
      <c r="J100" s="8">
        <v>45.31</v>
      </c>
      <c r="K100" s="8">
        <v>20.76</v>
      </c>
      <c r="L100" s="8">
        <v>24.97</v>
      </c>
      <c r="M100" s="8">
        <v>30.85</v>
      </c>
      <c r="N100" s="8">
        <v>61.43</v>
      </c>
      <c r="O100" s="8">
        <v>50.13</v>
      </c>
      <c r="P100" s="8">
        <v>14.4</v>
      </c>
      <c r="R100" s="6">
        <v>1138.6500000000001</v>
      </c>
      <c r="S100" s="6">
        <v>9204.11</v>
      </c>
      <c r="U100" s="6">
        <v>5291</v>
      </c>
      <c r="V100" s="6">
        <v>1898.58</v>
      </c>
      <c r="X100" s="6">
        <v>10215.709999999999</v>
      </c>
      <c r="Y100" s="6">
        <v>10609.25</v>
      </c>
      <c r="AC100" s="20">
        <v>274.7</v>
      </c>
    </row>
    <row r="101" spans="1:29">
      <c r="A101" s="5">
        <f t="shared" si="1"/>
        <v>37218</v>
      </c>
      <c r="B101" s="8">
        <v>0.35</v>
      </c>
      <c r="C101" s="8">
        <v>9.08</v>
      </c>
      <c r="D101" s="8">
        <v>32.36</v>
      </c>
      <c r="G101" s="8">
        <v>55.8</v>
      </c>
      <c r="H101" s="8">
        <v>60.97</v>
      </c>
      <c r="I101" s="8">
        <v>39.39</v>
      </c>
      <c r="J101" s="8">
        <v>44.14</v>
      </c>
      <c r="K101" s="8">
        <v>21</v>
      </c>
      <c r="L101" s="8">
        <v>24.58</v>
      </c>
      <c r="M101" s="8">
        <v>31.06</v>
      </c>
      <c r="N101" s="8">
        <v>62.4</v>
      </c>
      <c r="O101" s="8">
        <v>53.71</v>
      </c>
      <c r="P101" s="8">
        <v>14.2</v>
      </c>
      <c r="R101" s="6">
        <v>1150.3399999999999</v>
      </c>
      <c r="S101" s="6">
        <v>9545.17</v>
      </c>
      <c r="U101" s="6">
        <v>5293.2</v>
      </c>
      <c r="V101" s="6">
        <v>1903.2</v>
      </c>
      <c r="X101" s="6">
        <v>10649.09</v>
      </c>
      <c r="Y101" s="6">
        <v>11287.37</v>
      </c>
      <c r="AC101" s="20">
        <v>272.89999999999998</v>
      </c>
    </row>
    <row r="102" spans="1:29">
      <c r="A102" s="5">
        <f t="shared" si="1"/>
        <v>37225</v>
      </c>
      <c r="B102" s="8">
        <v>0.38</v>
      </c>
      <c r="C102" s="8">
        <v>11.32</v>
      </c>
      <c r="D102" s="8">
        <v>32.1</v>
      </c>
      <c r="G102" s="8">
        <v>55.15</v>
      </c>
      <c r="H102" s="8">
        <v>58.25</v>
      </c>
      <c r="I102" s="8">
        <v>37.72</v>
      </c>
      <c r="J102" s="8">
        <v>42.5</v>
      </c>
      <c r="K102" s="8">
        <v>20.47</v>
      </c>
      <c r="L102" s="8">
        <v>23.49</v>
      </c>
      <c r="M102" s="8">
        <v>32.659999999999997</v>
      </c>
      <c r="N102" s="8">
        <v>64.12</v>
      </c>
      <c r="O102" s="8">
        <v>51.9</v>
      </c>
      <c r="P102" s="8">
        <v>15.13</v>
      </c>
      <c r="R102" s="6">
        <v>1139.45</v>
      </c>
      <c r="S102" s="6">
        <v>9323.5400000000009</v>
      </c>
      <c r="U102" s="6">
        <v>5203.6000000000004</v>
      </c>
      <c r="V102" s="6">
        <v>1930.58</v>
      </c>
      <c r="X102" s="6">
        <v>10696.82</v>
      </c>
      <c r="Y102" s="6">
        <v>11322.36</v>
      </c>
      <c r="AC102" s="20">
        <v>273.89999999999998</v>
      </c>
    </row>
    <row r="103" spans="1:29">
      <c r="A103" s="5">
        <f t="shared" si="1"/>
        <v>37232</v>
      </c>
      <c r="B103" s="8">
        <v>0.4</v>
      </c>
      <c r="C103" s="8">
        <v>11.71</v>
      </c>
      <c r="D103" s="8">
        <v>33.92</v>
      </c>
      <c r="G103" s="8">
        <v>55.34</v>
      </c>
      <c r="H103" s="8">
        <v>56.65</v>
      </c>
      <c r="I103" s="8">
        <v>39.770000000000003</v>
      </c>
      <c r="J103" s="8">
        <v>43.12</v>
      </c>
      <c r="K103" s="8">
        <v>22.35</v>
      </c>
      <c r="L103" s="8">
        <v>23.3</v>
      </c>
      <c r="M103" s="8">
        <v>33.24</v>
      </c>
      <c r="N103" s="8">
        <v>63.41</v>
      </c>
      <c r="O103" s="8">
        <v>50.56</v>
      </c>
      <c r="P103" s="8">
        <v>15.09</v>
      </c>
      <c r="R103" s="6">
        <v>1158.31</v>
      </c>
      <c r="S103" s="6">
        <v>9608</v>
      </c>
      <c r="U103" s="6">
        <v>5264.7</v>
      </c>
      <c r="V103" s="6">
        <v>2021.26</v>
      </c>
      <c r="X103" s="6">
        <v>10697.44</v>
      </c>
      <c r="Y103" s="6">
        <v>11279.25</v>
      </c>
      <c r="AC103" s="20">
        <v>273.89999999999998</v>
      </c>
    </row>
    <row r="104" spans="1:29">
      <c r="A104" s="5">
        <f t="shared" si="1"/>
        <v>37239</v>
      </c>
      <c r="B104" s="8">
        <v>0.36</v>
      </c>
      <c r="C104" s="8">
        <v>11.09</v>
      </c>
      <c r="D104" s="8">
        <v>33.72</v>
      </c>
      <c r="G104" s="8">
        <v>54.06</v>
      </c>
      <c r="H104" s="8">
        <v>56.3</v>
      </c>
      <c r="I104" s="8">
        <v>35.840000000000003</v>
      </c>
      <c r="J104" s="8">
        <v>42.52</v>
      </c>
      <c r="K104" s="8">
        <v>20.97</v>
      </c>
      <c r="L104" s="8">
        <v>23.19</v>
      </c>
      <c r="M104" s="8">
        <v>33.270000000000003</v>
      </c>
      <c r="N104" s="8">
        <v>54.98</v>
      </c>
      <c r="O104" s="8">
        <v>47.8</v>
      </c>
      <c r="P104" s="8">
        <v>16.37</v>
      </c>
      <c r="R104" s="6">
        <v>1123.07</v>
      </c>
      <c r="S104" s="6">
        <v>9866.99</v>
      </c>
      <c r="U104" s="6">
        <v>5061</v>
      </c>
      <c r="V104" s="6">
        <v>1953.17</v>
      </c>
      <c r="X104" s="6">
        <v>10796.89</v>
      </c>
      <c r="Y104" s="6">
        <v>11832.18</v>
      </c>
      <c r="AC104" s="20">
        <v>278</v>
      </c>
    </row>
    <row r="105" spans="1:29">
      <c r="A105" s="5">
        <f t="shared" si="1"/>
        <v>37246</v>
      </c>
      <c r="B105" s="8">
        <v>0.38</v>
      </c>
      <c r="C105" s="8">
        <v>10.18</v>
      </c>
      <c r="D105" s="8">
        <v>33.75</v>
      </c>
      <c r="G105" s="8">
        <v>57.57</v>
      </c>
      <c r="H105" s="8">
        <v>59.71</v>
      </c>
      <c r="I105" s="8">
        <v>35.75</v>
      </c>
      <c r="J105" s="8">
        <v>42.48</v>
      </c>
      <c r="K105" s="8">
        <v>20.68</v>
      </c>
      <c r="L105" s="8">
        <v>24.39</v>
      </c>
      <c r="M105" s="8">
        <v>32.409999999999997</v>
      </c>
      <c r="N105" s="8">
        <v>56.44</v>
      </c>
      <c r="O105" s="8">
        <v>48.75</v>
      </c>
      <c r="P105" s="8">
        <v>16.260000000000002</v>
      </c>
      <c r="R105" s="6">
        <v>1144.8900000000001</v>
      </c>
      <c r="S105" s="6">
        <v>9959.7099999999991</v>
      </c>
      <c r="U105" s="6">
        <v>5159.2</v>
      </c>
      <c r="V105" s="6">
        <v>1945.83</v>
      </c>
      <c r="X105" s="6">
        <v>10511.65</v>
      </c>
      <c r="Y105" s="6">
        <v>11466.11</v>
      </c>
      <c r="AC105" s="20">
        <v>278</v>
      </c>
    </row>
    <row r="106" spans="1:29">
      <c r="A106" s="5">
        <f t="shared" si="1"/>
        <v>37253</v>
      </c>
      <c r="B106" s="8">
        <v>0.4</v>
      </c>
      <c r="C106" s="8">
        <v>10.9</v>
      </c>
      <c r="D106" s="8">
        <v>33.94</v>
      </c>
      <c r="G106" s="8">
        <v>58.35</v>
      </c>
      <c r="H106" s="8">
        <v>59.86</v>
      </c>
      <c r="I106" s="8">
        <v>36.549999999999997</v>
      </c>
      <c r="J106" s="8">
        <v>43.49</v>
      </c>
      <c r="K106" s="8">
        <v>20.95</v>
      </c>
      <c r="L106" s="8">
        <v>23.59</v>
      </c>
      <c r="M106" s="8">
        <v>32.24</v>
      </c>
      <c r="N106" s="8">
        <v>56.33</v>
      </c>
      <c r="O106" s="8">
        <v>50.09</v>
      </c>
      <c r="P106" s="8">
        <v>15.8</v>
      </c>
      <c r="R106" s="6">
        <v>1161.02</v>
      </c>
      <c r="S106" s="6">
        <v>9851.56</v>
      </c>
      <c r="U106" s="6">
        <v>5242.3999999999996</v>
      </c>
      <c r="V106" s="6">
        <v>1987.26</v>
      </c>
      <c r="X106" s="6">
        <v>10335.450000000001</v>
      </c>
      <c r="Y106" s="6">
        <v>11158.1</v>
      </c>
      <c r="AC106" s="20">
        <v>276.5</v>
      </c>
    </row>
    <row r="107" spans="1:29">
      <c r="A107" s="5">
        <f t="shared" si="1"/>
        <v>37260</v>
      </c>
      <c r="B107" s="8">
        <v>0.42</v>
      </c>
      <c r="C107" s="8">
        <v>12.25</v>
      </c>
      <c r="D107" s="8">
        <v>34.450000000000003</v>
      </c>
      <c r="G107" s="8">
        <v>57.74</v>
      </c>
      <c r="H107" s="8">
        <v>58.28</v>
      </c>
      <c r="I107" s="8">
        <v>39</v>
      </c>
      <c r="J107" s="8">
        <v>45.59</v>
      </c>
      <c r="K107" s="8">
        <v>22.7</v>
      </c>
      <c r="L107" s="8">
        <v>23.22</v>
      </c>
      <c r="M107" s="8">
        <v>35.79</v>
      </c>
      <c r="N107" s="8">
        <v>55.74</v>
      </c>
      <c r="O107" s="8">
        <v>53.17</v>
      </c>
      <c r="P107" s="8">
        <v>16.61</v>
      </c>
      <c r="R107" s="6">
        <v>1172.51</v>
      </c>
      <c r="S107" s="6">
        <v>10049.459999999999</v>
      </c>
      <c r="U107" s="6">
        <v>5323.8</v>
      </c>
      <c r="V107" s="6">
        <v>2059.38</v>
      </c>
      <c r="X107" s="6">
        <v>10542.62</v>
      </c>
      <c r="Y107" s="6">
        <v>11431.59</v>
      </c>
      <c r="AC107" s="20">
        <v>278.89999999999998</v>
      </c>
    </row>
    <row r="108" spans="1:29">
      <c r="A108" s="5">
        <f t="shared" si="1"/>
        <v>37267</v>
      </c>
      <c r="B108" s="8">
        <v>0.38</v>
      </c>
      <c r="C108" s="8">
        <v>11.03</v>
      </c>
      <c r="D108" s="8">
        <v>34.31</v>
      </c>
      <c r="G108" s="8">
        <v>55.8</v>
      </c>
      <c r="H108" s="8">
        <v>58.23</v>
      </c>
      <c r="I108" s="8">
        <v>38.340000000000003</v>
      </c>
      <c r="J108" s="8">
        <v>44.77</v>
      </c>
      <c r="K108" s="8">
        <v>21.87</v>
      </c>
      <c r="L108" s="8">
        <v>22.65</v>
      </c>
      <c r="M108" s="8">
        <v>34.549999999999997</v>
      </c>
      <c r="N108" s="8">
        <v>55.82</v>
      </c>
      <c r="O108" s="8">
        <v>53.31</v>
      </c>
      <c r="P108" s="8">
        <v>17.3</v>
      </c>
      <c r="R108" s="6">
        <v>1145.5999999999999</v>
      </c>
      <c r="S108" s="6">
        <v>9811.15</v>
      </c>
      <c r="U108" s="6">
        <v>5198.6000000000004</v>
      </c>
      <c r="V108" s="6">
        <v>2022.46</v>
      </c>
      <c r="X108" s="6">
        <v>10871.49</v>
      </c>
      <c r="Y108" s="6">
        <v>11702.15</v>
      </c>
      <c r="AC108" s="20">
        <v>287.39999999999998</v>
      </c>
    </row>
    <row r="109" spans="1:29">
      <c r="A109" s="5">
        <f t="shared" si="1"/>
        <v>37274</v>
      </c>
      <c r="B109" s="8">
        <v>0.4</v>
      </c>
      <c r="C109" s="8">
        <v>10.16</v>
      </c>
      <c r="D109" s="8">
        <v>33.049999999999997</v>
      </c>
      <c r="G109" s="8">
        <v>56.35</v>
      </c>
      <c r="H109" s="8">
        <v>59.7</v>
      </c>
      <c r="I109" s="8">
        <v>35.909999999999997</v>
      </c>
      <c r="J109" s="8">
        <v>44.05</v>
      </c>
      <c r="K109" s="8">
        <v>21.2</v>
      </c>
      <c r="L109" s="8">
        <v>22.72</v>
      </c>
      <c r="M109" s="8">
        <v>33.479999999999997</v>
      </c>
      <c r="N109" s="8">
        <v>54.89</v>
      </c>
      <c r="O109" s="8">
        <v>53.08</v>
      </c>
      <c r="P109" s="8">
        <v>16.79</v>
      </c>
      <c r="R109" s="6">
        <v>1127.58</v>
      </c>
      <c r="S109" s="6">
        <v>10035.34</v>
      </c>
      <c r="U109" s="6">
        <v>5126.8</v>
      </c>
      <c r="V109" s="6">
        <v>1930.34</v>
      </c>
      <c r="X109" s="6">
        <v>10441.59</v>
      </c>
      <c r="Y109" s="6">
        <v>11166.46</v>
      </c>
      <c r="AC109" s="20">
        <v>283.10000000000002</v>
      </c>
    </row>
    <row r="110" spans="1:29">
      <c r="A110" s="5">
        <f t="shared" si="1"/>
        <v>37281</v>
      </c>
      <c r="B110" s="8">
        <v>0.42</v>
      </c>
      <c r="C110" s="8">
        <v>14.44</v>
      </c>
      <c r="D110" s="8">
        <v>31.9</v>
      </c>
      <c r="G110" s="8">
        <v>58.4</v>
      </c>
      <c r="H110" s="8">
        <v>57.65</v>
      </c>
      <c r="I110" s="8">
        <v>34.99</v>
      </c>
      <c r="J110" s="8">
        <v>43.09</v>
      </c>
      <c r="K110" s="8">
        <v>21.78</v>
      </c>
      <c r="L110" s="8">
        <v>22.58</v>
      </c>
      <c r="M110" s="8">
        <v>33.68</v>
      </c>
      <c r="N110" s="8">
        <v>53.91</v>
      </c>
      <c r="O110" s="8">
        <v>54.51</v>
      </c>
      <c r="P110" s="8">
        <v>16.850000000000001</v>
      </c>
      <c r="R110" s="6">
        <v>1133.28</v>
      </c>
      <c r="S110" s="6">
        <v>10136.99</v>
      </c>
      <c r="U110" s="6">
        <v>5193</v>
      </c>
      <c r="V110" s="6">
        <v>1937.7</v>
      </c>
      <c r="X110" s="6">
        <v>10293.32</v>
      </c>
      <c r="Y110" s="6">
        <v>10972.96</v>
      </c>
      <c r="AC110" s="20">
        <v>278.8</v>
      </c>
    </row>
    <row r="111" spans="1:29">
      <c r="A111" s="5">
        <f t="shared" si="1"/>
        <v>37288</v>
      </c>
      <c r="B111" s="8">
        <v>0.44</v>
      </c>
      <c r="C111" s="8">
        <v>13.73</v>
      </c>
      <c r="D111" s="8">
        <v>31.33</v>
      </c>
      <c r="G111" s="8">
        <v>59.08</v>
      </c>
      <c r="H111" s="8">
        <v>57.79</v>
      </c>
      <c r="I111" s="8">
        <v>32.159999999999997</v>
      </c>
      <c r="J111" s="8">
        <v>41.98</v>
      </c>
      <c r="K111" s="8">
        <v>22.45</v>
      </c>
      <c r="L111" s="8">
        <v>22.34</v>
      </c>
      <c r="M111" s="8">
        <v>34.67</v>
      </c>
      <c r="N111" s="8">
        <v>56.25</v>
      </c>
      <c r="O111" s="8">
        <v>52.1</v>
      </c>
      <c r="P111" s="8">
        <v>17.329999999999998</v>
      </c>
      <c r="R111" s="6">
        <v>1122.2</v>
      </c>
      <c r="S111" s="6">
        <v>10259.74</v>
      </c>
      <c r="U111" s="6">
        <v>5189.7</v>
      </c>
      <c r="V111" s="6">
        <v>1911.24</v>
      </c>
      <c r="X111" s="6">
        <v>10144.14</v>
      </c>
      <c r="Y111" s="6">
        <v>10772.96</v>
      </c>
      <c r="AC111" s="20">
        <v>286</v>
      </c>
    </row>
    <row r="112" spans="1:29">
      <c r="A112" s="5">
        <f t="shared" si="1"/>
        <v>37295</v>
      </c>
      <c r="B112" s="8">
        <v>0.43</v>
      </c>
      <c r="C112" s="8">
        <v>12.52</v>
      </c>
      <c r="D112" s="8">
        <v>30.33</v>
      </c>
      <c r="G112" s="8">
        <v>59.15</v>
      </c>
      <c r="H112" s="8">
        <v>56.88</v>
      </c>
      <c r="I112" s="8">
        <v>31.12</v>
      </c>
      <c r="J112" s="8">
        <v>40.72</v>
      </c>
      <c r="K112" s="8">
        <v>23.42</v>
      </c>
      <c r="L112" s="8">
        <v>22.93</v>
      </c>
      <c r="M112" s="8">
        <v>32.520000000000003</v>
      </c>
      <c r="N112" s="8">
        <v>55.98</v>
      </c>
      <c r="O112" s="8">
        <v>50.8</v>
      </c>
      <c r="P112" s="8">
        <v>19.07</v>
      </c>
      <c r="R112" s="6">
        <v>1096.22</v>
      </c>
      <c r="S112" s="6">
        <v>9987.5300000000007</v>
      </c>
      <c r="U112" s="6">
        <v>5128.1000000000004</v>
      </c>
      <c r="V112" s="6">
        <v>1818.88</v>
      </c>
      <c r="X112" s="6">
        <v>9791.43</v>
      </c>
      <c r="Y112" s="6">
        <v>10691.25</v>
      </c>
      <c r="AC112" s="20">
        <v>303.5</v>
      </c>
    </row>
    <row r="113" spans="1:29">
      <c r="A113" s="5">
        <f t="shared" si="1"/>
        <v>37302</v>
      </c>
      <c r="B113" s="8">
        <v>0.43</v>
      </c>
      <c r="C113" s="8">
        <v>13.41</v>
      </c>
      <c r="D113" s="8">
        <v>30.12</v>
      </c>
      <c r="G113" s="8">
        <v>60.03</v>
      </c>
      <c r="H113" s="8">
        <v>57.24</v>
      </c>
      <c r="I113" s="8">
        <v>30.05</v>
      </c>
      <c r="J113" s="8">
        <v>41.09</v>
      </c>
      <c r="K113" s="8">
        <v>23.9</v>
      </c>
      <c r="L113" s="8">
        <v>23.48</v>
      </c>
      <c r="M113" s="8">
        <v>32.29</v>
      </c>
      <c r="N113" s="8">
        <v>56.61</v>
      </c>
      <c r="O113" s="8">
        <v>53.03</v>
      </c>
      <c r="P113" s="8">
        <v>18.45</v>
      </c>
      <c r="R113" s="6">
        <v>1104.18</v>
      </c>
      <c r="S113" s="6">
        <v>9771.85</v>
      </c>
      <c r="U113" s="6">
        <v>5182.5</v>
      </c>
      <c r="V113" s="6">
        <v>1805.2</v>
      </c>
      <c r="X113" s="6">
        <v>9686.06</v>
      </c>
      <c r="Y113" s="6">
        <v>10518.99</v>
      </c>
      <c r="AC113" s="20">
        <v>298.39999999999998</v>
      </c>
    </row>
    <row r="114" spans="1:29">
      <c r="A114" s="5">
        <f t="shared" si="1"/>
        <v>37309</v>
      </c>
      <c r="B114" s="8">
        <v>0.41</v>
      </c>
      <c r="C114" s="8">
        <v>13.07</v>
      </c>
      <c r="D114" s="8">
        <v>29</v>
      </c>
      <c r="G114" s="8">
        <v>59.95</v>
      </c>
      <c r="H114" s="8">
        <v>59.4</v>
      </c>
      <c r="I114" s="8">
        <v>28.19</v>
      </c>
      <c r="J114" s="8">
        <v>40.81</v>
      </c>
      <c r="K114" s="8">
        <v>23.67</v>
      </c>
      <c r="L114" s="8">
        <v>23.65</v>
      </c>
      <c r="M114" s="8">
        <v>29.53</v>
      </c>
      <c r="N114" s="8">
        <v>58.21</v>
      </c>
      <c r="O114" s="8">
        <v>52.34</v>
      </c>
      <c r="P114" s="8">
        <v>18.22</v>
      </c>
      <c r="R114" s="6">
        <v>1089.8399999999999</v>
      </c>
      <c r="S114" s="6">
        <v>9840.08</v>
      </c>
      <c r="U114" s="6">
        <v>5050.8</v>
      </c>
      <c r="V114" s="6">
        <v>1724.54</v>
      </c>
      <c r="X114" s="6">
        <v>10048.1</v>
      </c>
      <c r="Y114" s="6">
        <v>10961.88</v>
      </c>
      <c r="AC114" s="20">
        <v>293.2</v>
      </c>
    </row>
    <row r="115" spans="1:29">
      <c r="A115" s="5">
        <f t="shared" si="1"/>
        <v>37316</v>
      </c>
      <c r="B115" s="8">
        <v>0.42</v>
      </c>
      <c r="C115" s="8">
        <v>15.39</v>
      </c>
      <c r="D115" s="8">
        <v>30.69</v>
      </c>
      <c r="G115" s="8">
        <v>62.81</v>
      </c>
      <c r="H115" s="8">
        <v>62.1</v>
      </c>
      <c r="I115" s="8">
        <v>29.66</v>
      </c>
      <c r="J115" s="8">
        <v>43.77</v>
      </c>
      <c r="K115" s="8">
        <v>23.99</v>
      </c>
      <c r="L115" s="8">
        <v>24.21</v>
      </c>
      <c r="M115" s="8">
        <v>30.98</v>
      </c>
      <c r="N115" s="8">
        <v>59.61</v>
      </c>
      <c r="O115" s="8">
        <v>52.81</v>
      </c>
      <c r="P115" s="8">
        <v>18.239999999999998</v>
      </c>
      <c r="R115" s="6">
        <v>1131.78</v>
      </c>
      <c r="S115" s="6">
        <v>9907.26</v>
      </c>
      <c r="U115" s="6">
        <v>5169</v>
      </c>
      <c r="V115" s="6">
        <v>1802.74</v>
      </c>
      <c r="X115" s="6">
        <v>10356.780000000001</v>
      </c>
      <c r="Y115" s="6">
        <v>10664.94</v>
      </c>
      <c r="AC115" s="20">
        <v>298</v>
      </c>
    </row>
    <row r="116" spans="1:29">
      <c r="A116" s="5">
        <f t="shared" si="1"/>
        <v>37323</v>
      </c>
      <c r="B116" s="8">
        <v>0.44</v>
      </c>
      <c r="C116" s="8">
        <v>16.350000000000001</v>
      </c>
      <c r="D116" s="8">
        <v>31.98</v>
      </c>
      <c r="G116" s="8">
        <v>62.52</v>
      </c>
      <c r="H116" s="8">
        <v>63.66</v>
      </c>
      <c r="I116" s="8">
        <v>34.74</v>
      </c>
      <c r="J116" s="8">
        <v>42.02</v>
      </c>
      <c r="K116" s="8">
        <v>23.75</v>
      </c>
      <c r="L116" s="8">
        <v>23.93</v>
      </c>
      <c r="M116" s="8">
        <v>34.17</v>
      </c>
      <c r="N116" s="8">
        <v>59.15</v>
      </c>
      <c r="O116" s="8">
        <v>57.97</v>
      </c>
      <c r="P116" s="8">
        <v>17.010000000000002</v>
      </c>
      <c r="R116" s="6">
        <v>1164.31</v>
      </c>
      <c r="S116" s="6">
        <v>9744.24</v>
      </c>
      <c r="U116" s="6">
        <v>5285.7</v>
      </c>
      <c r="V116" s="6">
        <v>1929.67</v>
      </c>
      <c r="X116" s="6">
        <v>10812</v>
      </c>
      <c r="Y116" s="6">
        <v>10425.31</v>
      </c>
      <c r="AC116" s="20">
        <v>290.10000000000002</v>
      </c>
    </row>
    <row r="117" spans="1:29">
      <c r="A117" s="5">
        <f t="shared" si="1"/>
        <v>37330</v>
      </c>
      <c r="B117" s="8">
        <v>0.45</v>
      </c>
      <c r="C117" s="8">
        <v>14.03</v>
      </c>
      <c r="D117" s="8">
        <v>31.25</v>
      </c>
      <c r="G117" s="8">
        <v>63.75</v>
      </c>
      <c r="H117" s="8">
        <v>64.599999999999994</v>
      </c>
      <c r="I117" s="8">
        <v>36.01</v>
      </c>
      <c r="J117" s="8">
        <v>42.97</v>
      </c>
      <c r="K117" s="8">
        <v>24.32</v>
      </c>
      <c r="L117" s="8">
        <v>24.32</v>
      </c>
      <c r="M117" s="8">
        <v>31.74</v>
      </c>
      <c r="N117" s="8">
        <v>56.55</v>
      </c>
      <c r="O117" s="8">
        <v>59.7</v>
      </c>
      <c r="P117" s="8">
        <v>17.46</v>
      </c>
      <c r="R117" s="6">
        <v>1166.1600000000001</v>
      </c>
      <c r="S117" s="6">
        <v>9903.0400000000009</v>
      </c>
      <c r="U117" s="6">
        <v>5292.7</v>
      </c>
      <c r="V117" s="6">
        <v>1868.3</v>
      </c>
      <c r="X117" s="6">
        <v>11885.79</v>
      </c>
      <c r="Y117" s="6">
        <v>11233.23</v>
      </c>
      <c r="AC117" s="20">
        <v>289.89999999999998</v>
      </c>
    </row>
    <row r="118" spans="1:29">
      <c r="A118" s="5">
        <f t="shared" si="1"/>
        <v>37337</v>
      </c>
      <c r="B118" s="8">
        <v>0.43</v>
      </c>
      <c r="C118" s="8">
        <v>15.53</v>
      </c>
      <c r="D118" s="8">
        <v>30.23</v>
      </c>
      <c r="G118" s="8">
        <v>62.05</v>
      </c>
      <c r="H118" s="8">
        <v>64.849999999999994</v>
      </c>
      <c r="I118" s="8">
        <v>35.200000000000003</v>
      </c>
      <c r="J118" s="8">
        <v>41.09</v>
      </c>
      <c r="K118" s="8">
        <v>23.45</v>
      </c>
      <c r="L118" s="8">
        <v>25.63</v>
      </c>
      <c r="M118" s="8">
        <v>30.59</v>
      </c>
      <c r="N118" s="8">
        <v>55.08</v>
      </c>
      <c r="O118" s="8">
        <v>56.9</v>
      </c>
      <c r="P118" s="8">
        <v>18.12</v>
      </c>
      <c r="R118" s="6">
        <v>1148.7</v>
      </c>
      <c r="S118" s="6">
        <v>9968.15</v>
      </c>
      <c r="U118" s="6">
        <v>5250.5</v>
      </c>
      <c r="V118" s="6">
        <v>1851.39</v>
      </c>
      <c r="X118" s="6">
        <v>11648.01</v>
      </c>
      <c r="Y118" s="6">
        <v>11210.25</v>
      </c>
      <c r="AC118" s="20">
        <v>297.3</v>
      </c>
    </row>
    <row r="119" spans="1:29">
      <c r="A119" s="5">
        <f t="shared" si="1"/>
        <v>37344</v>
      </c>
      <c r="B119" s="8">
        <v>0.42</v>
      </c>
      <c r="C119" s="8">
        <v>14.3</v>
      </c>
      <c r="D119" s="8">
        <v>30.16</v>
      </c>
      <c r="G119" s="8">
        <v>61.3</v>
      </c>
      <c r="H119" s="8">
        <v>64.95</v>
      </c>
      <c r="I119" s="8">
        <v>35.65</v>
      </c>
      <c r="J119" s="8">
        <v>41.53</v>
      </c>
      <c r="K119" s="8">
        <v>23.08</v>
      </c>
      <c r="L119" s="8">
        <v>26.13</v>
      </c>
      <c r="M119" s="8">
        <v>30.41</v>
      </c>
      <c r="N119" s="8">
        <v>54.5</v>
      </c>
      <c r="O119" s="8">
        <v>58.15</v>
      </c>
      <c r="P119" s="8">
        <v>18.559999999999999</v>
      </c>
      <c r="R119" s="6">
        <v>1147.3900000000001</v>
      </c>
      <c r="S119" s="6">
        <v>10368.86</v>
      </c>
      <c r="U119" s="6">
        <v>5271.8</v>
      </c>
      <c r="V119" s="6">
        <v>1845.35</v>
      </c>
      <c r="X119" s="6">
        <v>11345.08</v>
      </c>
      <c r="Y119" s="6">
        <v>10863.07</v>
      </c>
      <c r="AC119" s="20">
        <v>302.60000000000002</v>
      </c>
    </row>
    <row r="120" spans="1:29">
      <c r="A120" s="5">
        <f t="shared" si="1"/>
        <v>37351</v>
      </c>
      <c r="B120" s="8">
        <v>0.44</v>
      </c>
      <c r="C120" s="8">
        <v>13.5</v>
      </c>
      <c r="D120" s="8">
        <v>27.94</v>
      </c>
      <c r="G120" s="8">
        <v>59.14</v>
      </c>
      <c r="H120" s="8">
        <v>63.05</v>
      </c>
      <c r="I120" s="8">
        <v>34.86</v>
      </c>
      <c r="J120" s="8">
        <v>40.72</v>
      </c>
      <c r="K120" s="8">
        <v>23.24</v>
      </c>
      <c r="L120" s="8">
        <v>26.09</v>
      </c>
      <c r="M120" s="8">
        <v>30.05</v>
      </c>
      <c r="N120" s="8">
        <v>52.29</v>
      </c>
      <c r="O120" s="8">
        <v>56.5</v>
      </c>
      <c r="P120" s="8">
        <v>18.03</v>
      </c>
      <c r="R120" s="6">
        <v>1122.73</v>
      </c>
      <c r="S120" s="6">
        <v>10572.49</v>
      </c>
      <c r="U120" s="6">
        <v>5233.6000000000004</v>
      </c>
      <c r="V120" s="6">
        <v>1770.03</v>
      </c>
      <c r="X120" s="6">
        <v>11024.94</v>
      </c>
      <c r="Y120" s="6">
        <v>11032.92</v>
      </c>
      <c r="AC120" s="20">
        <v>300.10000000000002</v>
      </c>
    </row>
    <row r="121" spans="1:29">
      <c r="A121" s="5">
        <f t="shared" si="1"/>
        <v>37358</v>
      </c>
      <c r="B121" s="8">
        <v>0.45</v>
      </c>
      <c r="C121" s="8">
        <v>13.31</v>
      </c>
      <c r="D121" s="8">
        <v>27.97</v>
      </c>
      <c r="G121" s="8">
        <v>61.23</v>
      </c>
      <c r="H121" s="8">
        <v>62.67</v>
      </c>
      <c r="I121" s="8">
        <v>34.28</v>
      </c>
      <c r="J121" s="8">
        <v>38.14</v>
      </c>
      <c r="K121" s="8">
        <v>24</v>
      </c>
      <c r="L121" s="8">
        <v>26.68</v>
      </c>
      <c r="M121" s="8">
        <v>28.39</v>
      </c>
      <c r="N121" s="8">
        <v>51.11</v>
      </c>
      <c r="O121" s="8">
        <v>54.92</v>
      </c>
      <c r="P121" s="8">
        <v>17.73</v>
      </c>
      <c r="R121" s="6">
        <v>1111.01</v>
      </c>
      <c r="S121" s="6">
        <v>10607.23</v>
      </c>
      <c r="U121" s="6">
        <v>5161</v>
      </c>
      <c r="V121" s="6">
        <v>1756.19</v>
      </c>
      <c r="X121" s="6">
        <v>11335.49</v>
      </c>
      <c r="Y121" s="6">
        <v>10831.37</v>
      </c>
      <c r="AC121" s="20">
        <v>302.10000000000002</v>
      </c>
    </row>
    <row r="122" spans="1:29">
      <c r="A122" s="5">
        <f t="shared" si="1"/>
        <v>37365</v>
      </c>
      <c r="B122" s="8">
        <v>0.45</v>
      </c>
      <c r="C122" s="8">
        <v>14.53</v>
      </c>
      <c r="D122" s="8">
        <v>28.6</v>
      </c>
      <c r="G122" s="8">
        <v>58.93</v>
      </c>
      <c r="H122" s="8">
        <v>64.489999999999995</v>
      </c>
      <c r="I122" s="8">
        <v>37.76</v>
      </c>
      <c r="J122" s="8">
        <v>37.840000000000003</v>
      </c>
      <c r="K122" s="8">
        <v>24.95</v>
      </c>
      <c r="L122" s="8">
        <v>27.46</v>
      </c>
      <c r="M122" s="8">
        <v>30.1</v>
      </c>
      <c r="N122" s="8">
        <v>53.89</v>
      </c>
      <c r="O122" s="8">
        <v>56.88</v>
      </c>
      <c r="P122" s="8">
        <v>18.28</v>
      </c>
      <c r="R122" s="6">
        <v>1125.17</v>
      </c>
      <c r="S122" s="6">
        <v>10427.67</v>
      </c>
      <c r="U122" s="6">
        <v>5243.6</v>
      </c>
      <c r="V122" s="6">
        <v>1796.83</v>
      </c>
      <c r="X122" s="6">
        <v>10962.98</v>
      </c>
      <c r="Y122" s="6">
        <v>10710.48</v>
      </c>
      <c r="AC122" s="20">
        <v>302.3</v>
      </c>
    </row>
    <row r="123" spans="1:29">
      <c r="A123" s="5">
        <f t="shared" si="1"/>
        <v>37372</v>
      </c>
      <c r="B123" s="8">
        <v>0.41</v>
      </c>
      <c r="C123" s="8">
        <v>16.91</v>
      </c>
      <c r="D123" s="8">
        <v>25.75</v>
      </c>
      <c r="G123" s="8">
        <v>55.8</v>
      </c>
      <c r="H123" s="8">
        <v>63.61</v>
      </c>
      <c r="I123" s="8">
        <v>34.99</v>
      </c>
      <c r="J123" s="8">
        <v>37.119999999999997</v>
      </c>
      <c r="K123" s="8">
        <v>24.1</v>
      </c>
      <c r="L123" s="8">
        <v>27.23</v>
      </c>
      <c r="M123" s="8">
        <v>28.12</v>
      </c>
      <c r="N123" s="8">
        <v>51.55</v>
      </c>
      <c r="O123" s="8">
        <v>56.02</v>
      </c>
      <c r="P123" s="8">
        <v>20.39</v>
      </c>
      <c r="R123" s="6">
        <v>1076.32</v>
      </c>
      <c r="S123" s="6">
        <v>10403.94</v>
      </c>
      <c r="U123" s="6">
        <v>5159</v>
      </c>
      <c r="V123" s="6">
        <v>1663.89</v>
      </c>
      <c r="X123" s="6">
        <v>11512.01</v>
      </c>
      <c r="Y123" s="6">
        <v>11252.18</v>
      </c>
      <c r="AC123" s="20">
        <v>311.60000000000002</v>
      </c>
    </row>
    <row r="124" spans="1:29">
      <c r="A124" s="5">
        <f t="shared" si="1"/>
        <v>37379</v>
      </c>
      <c r="B124" s="8">
        <v>0.42</v>
      </c>
      <c r="C124" s="8">
        <v>16.05</v>
      </c>
      <c r="D124" s="8">
        <v>24.78</v>
      </c>
      <c r="G124" s="8">
        <v>55.25</v>
      </c>
      <c r="H124" s="8">
        <v>63.43</v>
      </c>
      <c r="I124" s="8">
        <v>35.68</v>
      </c>
      <c r="J124" s="8">
        <v>36.35</v>
      </c>
      <c r="K124" s="8">
        <v>23.6</v>
      </c>
      <c r="L124" s="8">
        <v>28.43</v>
      </c>
      <c r="M124" s="8">
        <v>26.56</v>
      </c>
      <c r="N124" s="8">
        <v>52.53</v>
      </c>
      <c r="O124" s="8">
        <v>54.01</v>
      </c>
      <c r="P124" s="8">
        <v>21.11</v>
      </c>
      <c r="R124" s="6">
        <v>1073.43</v>
      </c>
      <c r="S124" s="6">
        <v>10271.64</v>
      </c>
      <c r="U124" s="6">
        <v>5203.1000000000004</v>
      </c>
      <c r="V124" s="6">
        <v>1613.03</v>
      </c>
      <c r="X124" s="6">
        <v>11541.39</v>
      </c>
      <c r="Y124" s="6">
        <v>11385.08</v>
      </c>
      <c r="AC124" s="20">
        <v>312.2</v>
      </c>
    </row>
    <row r="125" spans="1:29">
      <c r="A125" s="5">
        <f t="shared" si="1"/>
        <v>37386</v>
      </c>
      <c r="B125" s="8">
        <v>0.42</v>
      </c>
      <c r="C125" s="8">
        <v>16.940000000000001</v>
      </c>
      <c r="D125" s="8">
        <v>25.03</v>
      </c>
      <c r="G125" s="8">
        <v>53.66</v>
      </c>
      <c r="H125" s="8">
        <v>61.85</v>
      </c>
      <c r="I125" s="8">
        <v>35.08</v>
      </c>
      <c r="J125" s="8">
        <v>35.450000000000003</v>
      </c>
      <c r="K125" s="8">
        <v>23.15</v>
      </c>
      <c r="L125" s="8">
        <v>28.18</v>
      </c>
      <c r="M125" s="8">
        <v>27.01</v>
      </c>
      <c r="N125" s="8">
        <v>52.63</v>
      </c>
      <c r="O125" s="8">
        <v>54.74</v>
      </c>
      <c r="P125" s="8">
        <v>21.74</v>
      </c>
      <c r="R125" s="6">
        <v>1054.99</v>
      </c>
      <c r="S125" s="6">
        <v>10190.82</v>
      </c>
      <c r="U125" s="6">
        <v>5171.2</v>
      </c>
      <c r="V125" s="6">
        <v>1600.85</v>
      </c>
      <c r="X125" s="6">
        <v>11551.01</v>
      </c>
      <c r="Y125" s="6">
        <v>11797.22</v>
      </c>
      <c r="AC125" s="20">
        <v>311</v>
      </c>
    </row>
    <row r="126" spans="1:29">
      <c r="A126" s="5">
        <f t="shared" si="1"/>
        <v>37393</v>
      </c>
      <c r="B126" s="8">
        <v>0.45</v>
      </c>
      <c r="C126" s="8">
        <v>19.16</v>
      </c>
      <c r="D126" s="8">
        <v>28.02</v>
      </c>
      <c r="G126" s="8">
        <v>58.33</v>
      </c>
      <c r="H126" s="8">
        <v>61.47</v>
      </c>
      <c r="I126" s="8">
        <v>38.1</v>
      </c>
      <c r="J126" s="8">
        <v>38.86</v>
      </c>
      <c r="K126" s="8">
        <v>24.62</v>
      </c>
      <c r="L126" s="8">
        <v>28.5</v>
      </c>
      <c r="M126" s="8">
        <v>31.2</v>
      </c>
      <c r="N126" s="8">
        <v>55.02</v>
      </c>
      <c r="O126" s="8">
        <v>57.11</v>
      </c>
      <c r="P126" s="8">
        <v>21.97</v>
      </c>
      <c r="R126" s="6">
        <v>1106.5899999999999</v>
      </c>
      <c r="S126" s="6">
        <v>10257.11</v>
      </c>
      <c r="U126" s="6">
        <v>5218</v>
      </c>
      <c r="V126" s="6">
        <v>1741.39</v>
      </c>
      <c r="X126" s="6">
        <v>11531.11</v>
      </c>
      <c r="Y126" s="6">
        <v>11645.9</v>
      </c>
      <c r="AC126" s="20">
        <v>310.60000000000002</v>
      </c>
    </row>
    <row r="127" spans="1:29">
      <c r="A127" s="5">
        <f t="shared" si="1"/>
        <v>37400</v>
      </c>
      <c r="B127" s="8">
        <v>0.43</v>
      </c>
      <c r="C127" s="8">
        <v>19.5</v>
      </c>
      <c r="D127" s="8">
        <v>26.63</v>
      </c>
      <c r="G127" s="8">
        <v>55.52</v>
      </c>
      <c r="H127" s="8">
        <v>61.4</v>
      </c>
      <c r="I127" s="8">
        <v>37.799999999999997</v>
      </c>
      <c r="J127" s="8">
        <v>39.19</v>
      </c>
      <c r="K127" s="8">
        <v>23.56</v>
      </c>
      <c r="L127" s="8">
        <v>28.1</v>
      </c>
      <c r="M127" s="8">
        <v>28.71</v>
      </c>
      <c r="N127" s="8">
        <v>53.47</v>
      </c>
      <c r="O127" s="8">
        <v>56.8</v>
      </c>
      <c r="P127" s="8">
        <v>22.91</v>
      </c>
      <c r="R127" s="6">
        <v>1083.82</v>
      </c>
      <c r="S127" s="6">
        <v>9910.7199999999993</v>
      </c>
      <c r="U127" s="6">
        <v>5169.1000000000004</v>
      </c>
      <c r="V127" s="6">
        <v>1661.49</v>
      </c>
      <c r="X127" s="6">
        <v>11847.32</v>
      </c>
      <c r="Y127" s="6">
        <v>11974.61</v>
      </c>
      <c r="AC127" s="20">
        <v>320.39999999999998</v>
      </c>
    </row>
    <row r="128" spans="1:29">
      <c r="A128" s="5">
        <f t="shared" si="1"/>
        <v>37407</v>
      </c>
      <c r="B128" s="8">
        <v>0.42</v>
      </c>
      <c r="C128" s="8">
        <v>18.23</v>
      </c>
      <c r="D128" s="8">
        <v>25.46</v>
      </c>
      <c r="G128" s="8">
        <v>54.11</v>
      </c>
      <c r="H128" s="8">
        <v>61.36</v>
      </c>
      <c r="I128" s="8">
        <v>35.96</v>
      </c>
      <c r="J128" s="8">
        <v>38.74</v>
      </c>
      <c r="K128" s="8">
        <v>22.91</v>
      </c>
      <c r="L128" s="8">
        <v>27.78</v>
      </c>
      <c r="M128" s="8">
        <v>27.62</v>
      </c>
      <c r="N128" s="8">
        <v>54.04</v>
      </c>
      <c r="O128" s="8">
        <v>55.37</v>
      </c>
      <c r="P128" s="8">
        <v>21.8</v>
      </c>
      <c r="R128" s="6">
        <v>1067.1400000000001</v>
      </c>
      <c r="S128" s="6">
        <v>10006.629999999999</v>
      </c>
      <c r="U128" s="6">
        <v>5085.1000000000004</v>
      </c>
      <c r="V128" s="6">
        <v>1615.73</v>
      </c>
      <c r="X128" s="6">
        <v>11976.28</v>
      </c>
      <c r="Y128" s="6">
        <v>11626.78</v>
      </c>
      <c r="AC128" s="20">
        <v>326.5</v>
      </c>
    </row>
    <row r="129" spans="1:29">
      <c r="A129" s="5">
        <f t="shared" si="1"/>
        <v>37414</v>
      </c>
      <c r="B129" s="8">
        <v>0.38</v>
      </c>
      <c r="C129" s="8">
        <v>18.579999999999998</v>
      </c>
      <c r="D129" s="8">
        <v>25.99</v>
      </c>
      <c r="G129" s="8">
        <v>54.2</v>
      </c>
      <c r="H129" s="8">
        <v>58.31</v>
      </c>
      <c r="I129" s="8">
        <v>33.69</v>
      </c>
      <c r="J129" s="8">
        <v>37.369999999999997</v>
      </c>
      <c r="K129" s="8">
        <v>21.65</v>
      </c>
      <c r="L129" s="8">
        <v>27.03</v>
      </c>
      <c r="M129" s="8">
        <v>22</v>
      </c>
      <c r="N129" s="8">
        <v>49.86</v>
      </c>
      <c r="O129" s="8">
        <v>52.8</v>
      </c>
      <c r="P129" s="8">
        <v>20.77</v>
      </c>
      <c r="R129" s="6">
        <v>1027.53</v>
      </c>
      <c r="S129" s="6">
        <v>9939.92</v>
      </c>
      <c r="U129" s="6">
        <v>4920.3999999999996</v>
      </c>
      <c r="V129" s="6">
        <v>1535.48</v>
      </c>
      <c r="X129" s="6">
        <v>11763.7</v>
      </c>
      <c r="Y129" s="6">
        <v>11301.94</v>
      </c>
      <c r="AC129" s="20">
        <v>324.60000000000002</v>
      </c>
    </row>
    <row r="130" spans="1:29">
      <c r="A130" s="5">
        <f t="shared" si="1"/>
        <v>37421</v>
      </c>
      <c r="B130" s="8">
        <v>0.36</v>
      </c>
      <c r="C130" s="8">
        <v>16.82</v>
      </c>
      <c r="D130" s="8">
        <v>27.63</v>
      </c>
      <c r="G130" s="8">
        <v>56.95</v>
      </c>
      <c r="H130" s="8">
        <v>56.91</v>
      </c>
      <c r="I130" s="8">
        <v>33</v>
      </c>
      <c r="J130" s="8">
        <v>37.22</v>
      </c>
      <c r="K130" s="8">
        <v>21.03</v>
      </c>
      <c r="L130" s="8">
        <v>27.43</v>
      </c>
      <c r="M130" s="8">
        <v>21.28</v>
      </c>
      <c r="N130" s="8">
        <v>49.7</v>
      </c>
      <c r="O130" s="8">
        <v>50.55</v>
      </c>
      <c r="P130" s="8">
        <v>20.02</v>
      </c>
      <c r="R130" s="6">
        <v>1007.27</v>
      </c>
      <c r="S130" s="6">
        <v>10353.08</v>
      </c>
      <c r="U130" s="6">
        <v>4630.8</v>
      </c>
      <c r="V130" s="6">
        <v>1504.74</v>
      </c>
      <c r="X130" s="6">
        <v>11438.53</v>
      </c>
      <c r="Y130" s="6">
        <v>11284.71</v>
      </c>
      <c r="AC130" s="20">
        <v>319.10000000000002</v>
      </c>
    </row>
    <row r="131" spans="1:29">
      <c r="A131" s="5">
        <f t="shared" si="1"/>
        <v>37428</v>
      </c>
      <c r="B131" s="8">
        <v>0.3</v>
      </c>
      <c r="C131" s="8">
        <v>17.53</v>
      </c>
      <c r="D131" s="8">
        <v>26.14</v>
      </c>
      <c r="G131" s="8">
        <v>54.98</v>
      </c>
      <c r="H131" s="8">
        <v>53</v>
      </c>
      <c r="I131" s="8">
        <v>32.99</v>
      </c>
      <c r="J131" s="8">
        <v>36.26</v>
      </c>
      <c r="K131" s="8">
        <v>19.25</v>
      </c>
      <c r="L131" s="8">
        <v>28</v>
      </c>
      <c r="M131" s="8">
        <v>18.73</v>
      </c>
      <c r="N131" s="8">
        <v>47.3</v>
      </c>
      <c r="O131" s="8">
        <v>49.48</v>
      </c>
      <c r="P131" s="8">
        <v>20.46</v>
      </c>
      <c r="R131" s="6">
        <v>989.14</v>
      </c>
      <c r="S131" s="6">
        <v>10104.26</v>
      </c>
      <c r="U131" s="6">
        <v>4605.3</v>
      </c>
      <c r="V131" s="6">
        <v>1440.96</v>
      </c>
      <c r="X131" s="6">
        <v>10920.63</v>
      </c>
      <c r="Y131" s="6">
        <v>10955.52</v>
      </c>
      <c r="AC131" s="20">
        <v>324.60000000000002</v>
      </c>
    </row>
    <row r="132" spans="1:29">
      <c r="A132" s="5">
        <f t="shared" si="1"/>
        <v>37435</v>
      </c>
      <c r="B132" s="8">
        <v>0.32</v>
      </c>
      <c r="C132" s="8">
        <v>16.25</v>
      </c>
      <c r="D132" s="8">
        <v>27.35</v>
      </c>
      <c r="G132" s="8">
        <v>55.01</v>
      </c>
      <c r="H132" s="8">
        <v>52.26</v>
      </c>
      <c r="I132" s="8">
        <v>33.92</v>
      </c>
      <c r="J132" s="8">
        <v>35.619999999999997</v>
      </c>
      <c r="K132" s="8">
        <v>18.899999999999999</v>
      </c>
      <c r="L132" s="8">
        <v>28</v>
      </c>
      <c r="M132" s="8">
        <v>18.27</v>
      </c>
      <c r="N132" s="8">
        <v>47.93</v>
      </c>
      <c r="O132" s="8">
        <v>53</v>
      </c>
      <c r="P132" s="8">
        <v>18.989999999999998</v>
      </c>
      <c r="R132" s="6">
        <v>989.6</v>
      </c>
      <c r="S132" s="6">
        <v>9925.25</v>
      </c>
      <c r="U132" s="6">
        <v>4650</v>
      </c>
      <c r="V132" s="6">
        <v>1463.21</v>
      </c>
      <c r="X132" s="6">
        <v>10354.35</v>
      </c>
      <c r="Y132" s="6">
        <v>10591.86</v>
      </c>
      <c r="AC132" s="20">
        <v>313.5</v>
      </c>
    </row>
    <row r="133" spans="1:29">
      <c r="A133" s="5">
        <f t="shared" ref="A133:A196" si="2">A132+7</f>
        <v>37442</v>
      </c>
      <c r="B133" s="8">
        <v>0.33</v>
      </c>
      <c r="C133" s="8">
        <v>15.21</v>
      </c>
      <c r="D133" s="8">
        <v>27.43</v>
      </c>
      <c r="G133" s="8">
        <v>56</v>
      </c>
      <c r="H133" s="8">
        <v>54.59</v>
      </c>
      <c r="I133" s="8">
        <v>32.590000000000003</v>
      </c>
      <c r="J133" s="8">
        <v>33.86</v>
      </c>
      <c r="K133" s="8">
        <v>19.79</v>
      </c>
      <c r="L133" s="8">
        <v>28.24</v>
      </c>
      <c r="M133" s="8">
        <v>19.54</v>
      </c>
      <c r="N133" s="8">
        <v>46.24</v>
      </c>
      <c r="O133" s="8">
        <v>52.82</v>
      </c>
      <c r="P133" s="8">
        <v>18.48</v>
      </c>
      <c r="R133" s="6">
        <v>989.03</v>
      </c>
      <c r="S133" s="6">
        <v>9589.67</v>
      </c>
      <c r="U133" s="6">
        <v>4615.6000000000004</v>
      </c>
      <c r="V133" s="6">
        <v>1448.36</v>
      </c>
      <c r="X133" s="6">
        <v>10621.84</v>
      </c>
      <c r="Y133" s="6">
        <v>10598.55</v>
      </c>
      <c r="AC133" s="20">
        <v>310.89999999999998</v>
      </c>
    </row>
    <row r="134" spans="1:29">
      <c r="A134" s="5">
        <f t="shared" si="2"/>
        <v>37449</v>
      </c>
      <c r="B134" s="8">
        <v>0.31</v>
      </c>
      <c r="C134" s="8">
        <v>15.43</v>
      </c>
      <c r="D134" s="8">
        <v>25.93</v>
      </c>
      <c r="G134" s="8">
        <v>53.39</v>
      </c>
      <c r="H134" s="8">
        <v>50.5</v>
      </c>
      <c r="I134" s="8">
        <v>30.21</v>
      </c>
      <c r="J134" s="8">
        <v>32.299999999999997</v>
      </c>
      <c r="K134" s="8">
        <v>18.45</v>
      </c>
      <c r="L134" s="8">
        <v>25.53</v>
      </c>
      <c r="M134" s="8">
        <v>17.989999999999998</v>
      </c>
      <c r="N134" s="8">
        <v>43.11</v>
      </c>
      <c r="O134" s="8">
        <v>50.55</v>
      </c>
      <c r="P134" s="8">
        <v>18.34</v>
      </c>
      <c r="R134" s="6">
        <v>921.4</v>
      </c>
      <c r="S134" s="6">
        <v>9474.2099999999991</v>
      </c>
      <c r="U134" s="6">
        <v>4224.1000000000004</v>
      </c>
      <c r="V134" s="6">
        <v>1373.5</v>
      </c>
      <c r="X134" s="6">
        <v>10826.09</v>
      </c>
      <c r="Y134" s="6">
        <v>10806.16</v>
      </c>
      <c r="AC134" s="20">
        <v>315.60000000000002</v>
      </c>
    </row>
    <row r="135" spans="1:29">
      <c r="A135" s="5">
        <f t="shared" si="2"/>
        <v>37456</v>
      </c>
      <c r="B135" s="8">
        <v>0.27</v>
      </c>
      <c r="C135" s="8">
        <v>15.29</v>
      </c>
      <c r="D135" s="8">
        <v>24.78</v>
      </c>
      <c r="G135" s="8">
        <v>46.5</v>
      </c>
      <c r="H135" s="8">
        <v>41.85</v>
      </c>
      <c r="I135" s="8">
        <v>26.1</v>
      </c>
      <c r="J135" s="8">
        <v>29.28</v>
      </c>
      <c r="K135" s="8">
        <v>16.64</v>
      </c>
      <c r="L135" s="8">
        <v>22.55</v>
      </c>
      <c r="M135" s="8">
        <v>18.649999999999999</v>
      </c>
      <c r="N135" s="8">
        <v>39.28</v>
      </c>
      <c r="O135" s="8">
        <v>49.76</v>
      </c>
      <c r="P135" s="8">
        <v>16.899999999999999</v>
      </c>
      <c r="R135" s="6">
        <v>847.5</v>
      </c>
      <c r="S135" s="6">
        <v>9253.7900000000009</v>
      </c>
      <c r="U135" s="6">
        <v>4098.3</v>
      </c>
      <c r="V135" s="6">
        <v>1319.15</v>
      </c>
      <c r="X135" s="6">
        <v>10601.45</v>
      </c>
      <c r="Y135" s="6">
        <v>10648.3</v>
      </c>
      <c r="AC135" s="20">
        <v>323.89999999999998</v>
      </c>
    </row>
    <row r="136" spans="1:29">
      <c r="A136" s="5">
        <f t="shared" si="2"/>
        <v>37463</v>
      </c>
      <c r="B136" s="8">
        <v>0.26</v>
      </c>
      <c r="C136" s="8">
        <v>12.93</v>
      </c>
      <c r="D136" s="8">
        <v>22.68</v>
      </c>
      <c r="G136" s="8">
        <v>48.18</v>
      </c>
      <c r="H136" s="8">
        <v>49.61</v>
      </c>
      <c r="I136" s="8">
        <v>22.25</v>
      </c>
      <c r="J136" s="8">
        <v>25.93</v>
      </c>
      <c r="K136" s="8">
        <v>16</v>
      </c>
      <c r="L136" s="8">
        <v>23.73</v>
      </c>
      <c r="M136" s="8">
        <v>17.809999999999999</v>
      </c>
      <c r="N136" s="8">
        <v>43.54</v>
      </c>
      <c r="O136" s="8">
        <v>47.5</v>
      </c>
      <c r="P136" s="8">
        <v>13.91</v>
      </c>
      <c r="R136" s="6">
        <v>852.83</v>
      </c>
      <c r="S136" s="6">
        <v>9243.26</v>
      </c>
      <c r="U136" s="6">
        <v>4016.6</v>
      </c>
      <c r="V136" s="6">
        <v>1262.1199999999999</v>
      </c>
      <c r="X136" s="6">
        <v>10202.36</v>
      </c>
      <c r="Y136" s="6">
        <v>10325.459999999999</v>
      </c>
      <c r="AC136" s="20">
        <v>303.39999999999998</v>
      </c>
    </row>
    <row r="137" spans="1:29">
      <c r="A137" s="5">
        <f t="shared" si="2"/>
        <v>37470</v>
      </c>
      <c r="B137" s="8">
        <v>0.26</v>
      </c>
      <c r="C137" s="8">
        <v>13.84</v>
      </c>
      <c r="D137" s="8">
        <v>22.21</v>
      </c>
      <c r="G137" s="8">
        <v>46.1</v>
      </c>
      <c r="H137" s="8">
        <v>52.25</v>
      </c>
      <c r="I137" s="8">
        <v>23.85</v>
      </c>
      <c r="J137" s="8">
        <v>28.81</v>
      </c>
      <c r="K137" s="8">
        <v>15.31</v>
      </c>
      <c r="L137" s="8">
        <v>25.05</v>
      </c>
      <c r="M137" s="8">
        <v>16.690000000000001</v>
      </c>
      <c r="N137" s="8">
        <v>45.3</v>
      </c>
      <c r="O137" s="8">
        <v>48.1</v>
      </c>
      <c r="P137" s="8">
        <v>15.71</v>
      </c>
      <c r="R137" s="6">
        <v>864.24</v>
      </c>
      <c r="S137" s="6">
        <v>9379.5</v>
      </c>
      <c r="U137" s="6">
        <v>4075.5</v>
      </c>
      <c r="V137" s="6">
        <v>1247.92</v>
      </c>
      <c r="X137" s="6">
        <v>9591.0300000000007</v>
      </c>
      <c r="Y137" s="6">
        <v>9773.1200000000008</v>
      </c>
      <c r="AC137" s="20">
        <v>307</v>
      </c>
    </row>
    <row r="138" spans="1:29">
      <c r="A138" s="5">
        <f t="shared" si="2"/>
        <v>37477</v>
      </c>
      <c r="B138" s="8">
        <v>0.27</v>
      </c>
      <c r="C138" s="8">
        <v>14.26</v>
      </c>
      <c r="D138" s="8">
        <v>24.06</v>
      </c>
      <c r="G138" s="8">
        <v>49.2</v>
      </c>
      <c r="H138" s="8">
        <v>54.51</v>
      </c>
      <c r="I138" s="8">
        <v>26.35</v>
      </c>
      <c r="J138" s="8">
        <v>27.25</v>
      </c>
      <c r="K138" s="8">
        <v>14.65</v>
      </c>
      <c r="L138" s="8">
        <v>25.55</v>
      </c>
      <c r="M138" s="8">
        <v>17.86</v>
      </c>
      <c r="N138" s="8">
        <v>48.29</v>
      </c>
      <c r="O138" s="8">
        <v>51.45</v>
      </c>
      <c r="P138" s="8">
        <v>16</v>
      </c>
      <c r="R138" s="6">
        <v>908.6</v>
      </c>
      <c r="S138" s="6">
        <v>8684.5300000000007</v>
      </c>
      <c r="U138" s="6">
        <v>4322.3999999999996</v>
      </c>
      <c r="V138" s="6">
        <v>1306.1199999999999</v>
      </c>
      <c r="X138" s="6">
        <v>9709.66</v>
      </c>
      <c r="Y138" s="6">
        <v>9991.7199999999993</v>
      </c>
      <c r="AC138" s="20">
        <v>314.2</v>
      </c>
    </row>
    <row r="139" spans="1:29">
      <c r="A139" s="5">
        <f t="shared" si="2"/>
        <v>37484</v>
      </c>
      <c r="B139" s="8">
        <v>0.28000000000000003</v>
      </c>
      <c r="C139" s="8">
        <v>14.9</v>
      </c>
      <c r="D139" s="8">
        <v>25</v>
      </c>
      <c r="G139" s="8">
        <v>53.79</v>
      </c>
      <c r="H139" s="8">
        <v>55.32</v>
      </c>
      <c r="I139" s="8">
        <v>24.86</v>
      </c>
      <c r="J139" s="8">
        <v>28.55</v>
      </c>
      <c r="K139" s="8">
        <v>15.86</v>
      </c>
      <c r="L139" s="8">
        <v>26.1</v>
      </c>
      <c r="M139" s="8">
        <v>18.75</v>
      </c>
      <c r="N139" s="8">
        <v>47.32</v>
      </c>
      <c r="O139" s="8">
        <v>49.66</v>
      </c>
      <c r="P139" s="8">
        <v>15.72</v>
      </c>
      <c r="R139" s="6">
        <v>928.76</v>
      </c>
      <c r="S139" s="6">
        <v>8019.26</v>
      </c>
      <c r="U139" s="6">
        <v>4330</v>
      </c>
      <c r="V139" s="6">
        <v>1361.01</v>
      </c>
      <c r="X139" s="6">
        <v>9999.7900000000009</v>
      </c>
      <c r="Y139" s="6">
        <v>10014.06</v>
      </c>
      <c r="AC139" s="20">
        <v>313.7</v>
      </c>
    </row>
    <row r="140" spans="1:29">
      <c r="A140" s="5">
        <f t="shared" si="2"/>
        <v>37491</v>
      </c>
      <c r="B140" s="8">
        <v>0.28000000000000003</v>
      </c>
      <c r="C140" s="8">
        <v>15.17</v>
      </c>
      <c r="D140" s="8">
        <v>26.11</v>
      </c>
      <c r="G140" s="8">
        <v>53.19</v>
      </c>
      <c r="H140" s="8">
        <v>54.82</v>
      </c>
      <c r="I140" s="8">
        <v>25.71</v>
      </c>
      <c r="J140" s="8">
        <v>28.5</v>
      </c>
      <c r="K140" s="8">
        <v>16.829999999999998</v>
      </c>
      <c r="L140" s="8">
        <v>26.35</v>
      </c>
      <c r="M140" s="8">
        <v>17.96</v>
      </c>
      <c r="N140" s="8">
        <v>49.75</v>
      </c>
      <c r="O140" s="8">
        <v>49.99</v>
      </c>
      <c r="P140" s="8">
        <v>14.8</v>
      </c>
      <c r="R140" s="6">
        <v>940.87</v>
      </c>
      <c r="S140" s="6">
        <v>8264.39</v>
      </c>
      <c r="U140" s="6">
        <v>4389.8</v>
      </c>
      <c r="V140" s="6">
        <v>1380.62</v>
      </c>
      <c r="X140" s="6">
        <v>9788.1299999999992</v>
      </c>
      <c r="Y140" s="6">
        <v>10265.040000000001</v>
      </c>
      <c r="AC140" s="20">
        <v>306.7</v>
      </c>
    </row>
    <row r="141" spans="1:29">
      <c r="A141" s="5">
        <f t="shared" si="2"/>
        <v>37498</v>
      </c>
      <c r="B141" s="8">
        <v>0.26</v>
      </c>
      <c r="C141" s="8">
        <v>14.94</v>
      </c>
      <c r="D141" s="8">
        <v>24.54</v>
      </c>
      <c r="G141" s="8">
        <v>53.48</v>
      </c>
      <c r="H141" s="8">
        <v>54.31</v>
      </c>
      <c r="I141" s="8">
        <v>26.4</v>
      </c>
      <c r="J141" s="8">
        <v>27.93</v>
      </c>
      <c r="K141" s="8">
        <v>15.68</v>
      </c>
      <c r="L141" s="8">
        <v>25.5</v>
      </c>
      <c r="M141" s="8">
        <v>16.670000000000002</v>
      </c>
      <c r="N141" s="8">
        <v>47.82</v>
      </c>
      <c r="O141" s="8">
        <v>50.04</v>
      </c>
      <c r="P141" s="8">
        <v>16.07</v>
      </c>
      <c r="R141" s="6">
        <v>916.07</v>
      </c>
      <c r="S141" s="6">
        <v>8313.1299999999992</v>
      </c>
      <c r="U141" s="6">
        <v>4227.3</v>
      </c>
      <c r="V141" s="6">
        <v>1314.85</v>
      </c>
      <c r="X141" s="6">
        <v>9867.4500000000007</v>
      </c>
      <c r="Y141" s="6">
        <v>10245.69</v>
      </c>
      <c r="AC141" s="20">
        <v>312.39999999999998</v>
      </c>
    </row>
    <row r="142" spans="1:29">
      <c r="A142" s="5">
        <f t="shared" si="2"/>
        <v>37505</v>
      </c>
      <c r="B142" s="8">
        <v>0.26</v>
      </c>
      <c r="C142" s="8">
        <v>15.31</v>
      </c>
      <c r="D142" s="8">
        <v>23.91</v>
      </c>
      <c r="G142" s="8">
        <v>52.78</v>
      </c>
      <c r="H142" s="8">
        <v>54.92</v>
      </c>
      <c r="I142" s="8">
        <v>23.91</v>
      </c>
      <c r="J142" s="8">
        <v>26.87</v>
      </c>
      <c r="K142" s="8">
        <v>15.36</v>
      </c>
      <c r="L142" s="8">
        <v>24.95</v>
      </c>
      <c r="M142" s="8">
        <v>16.22</v>
      </c>
      <c r="N142" s="8">
        <v>46</v>
      </c>
      <c r="O142" s="8">
        <v>49.25</v>
      </c>
      <c r="P142" s="8">
        <v>16.59</v>
      </c>
      <c r="R142" s="6">
        <v>893.91</v>
      </c>
      <c r="S142" s="6">
        <v>8745.4500000000007</v>
      </c>
      <c r="U142" s="6">
        <v>4107.2</v>
      </c>
      <c r="V142" s="6">
        <v>1295.3</v>
      </c>
      <c r="X142" s="6">
        <v>9619.2999999999993</v>
      </c>
      <c r="Y142" s="6">
        <v>10043.870000000001</v>
      </c>
      <c r="AC142" s="20">
        <v>319.89999999999998</v>
      </c>
    </row>
    <row r="143" spans="1:29">
      <c r="A143" s="5">
        <f t="shared" si="2"/>
        <v>37512</v>
      </c>
      <c r="B143" s="8">
        <v>0.25</v>
      </c>
      <c r="C143" s="8">
        <v>16.61</v>
      </c>
      <c r="D143" s="8">
        <v>23.96</v>
      </c>
      <c r="G143" s="8">
        <v>54.4</v>
      </c>
      <c r="H143" s="8">
        <v>54.14</v>
      </c>
      <c r="I143" s="8">
        <v>22.04</v>
      </c>
      <c r="J143" s="8">
        <v>27.34</v>
      </c>
      <c r="K143" s="8">
        <v>15.5</v>
      </c>
      <c r="L143" s="8">
        <v>24.83</v>
      </c>
      <c r="M143" s="8">
        <v>16.03</v>
      </c>
      <c r="N143" s="8">
        <v>46.63</v>
      </c>
      <c r="O143" s="8">
        <v>49.02</v>
      </c>
      <c r="P143" s="8">
        <v>17.55</v>
      </c>
      <c r="R143" s="6">
        <v>889.79</v>
      </c>
      <c r="S143" s="6">
        <v>8778.06</v>
      </c>
      <c r="U143" s="6">
        <v>4008</v>
      </c>
      <c r="V143" s="6">
        <v>1291.4000000000001</v>
      </c>
      <c r="X143" s="6">
        <v>9129.07</v>
      </c>
      <c r="Y143" s="6">
        <v>9720.86</v>
      </c>
      <c r="AC143" s="20">
        <v>316.60000000000002</v>
      </c>
    </row>
    <row r="144" spans="1:29">
      <c r="A144" s="5">
        <f t="shared" si="2"/>
        <v>37519</v>
      </c>
      <c r="B144" s="8">
        <v>0.27</v>
      </c>
      <c r="C144" s="8">
        <v>15.86</v>
      </c>
      <c r="D144" s="8">
        <v>23.73</v>
      </c>
      <c r="G144" s="8">
        <v>54.7</v>
      </c>
      <c r="H144" s="8">
        <v>52.3</v>
      </c>
      <c r="I144" s="8">
        <v>20.18</v>
      </c>
      <c r="J144" s="8">
        <v>26.72</v>
      </c>
      <c r="K144" s="8">
        <v>15.24</v>
      </c>
      <c r="L144" s="8">
        <v>23.76</v>
      </c>
      <c r="M144" s="8">
        <v>14.9</v>
      </c>
      <c r="N144" s="8">
        <v>43.29</v>
      </c>
      <c r="O144" s="8">
        <v>51.95</v>
      </c>
      <c r="P144" s="8">
        <v>17.84</v>
      </c>
      <c r="R144" s="6">
        <v>845.39</v>
      </c>
      <c r="S144" s="6">
        <v>8872.9599999999991</v>
      </c>
      <c r="U144" s="6">
        <v>3860.1</v>
      </c>
      <c r="V144" s="6">
        <v>1221.0899999999999</v>
      </c>
      <c r="X144" s="6">
        <v>9241.93</v>
      </c>
      <c r="Y144" s="6">
        <v>9650.9699999999993</v>
      </c>
      <c r="AC144" s="20">
        <v>321.89999999999998</v>
      </c>
    </row>
    <row r="145" spans="1:29">
      <c r="A145" s="5">
        <f t="shared" si="2"/>
        <v>37526</v>
      </c>
      <c r="B145" s="8">
        <v>0.26</v>
      </c>
      <c r="C145" s="8">
        <v>17.010000000000002</v>
      </c>
      <c r="D145" s="8">
        <v>22.63</v>
      </c>
      <c r="G145" s="8">
        <v>51.24</v>
      </c>
      <c r="H145" s="8">
        <v>55.1</v>
      </c>
      <c r="I145" s="8">
        <v>18.34</v>
      </c>
      <c r="J145" s="8">
        <v>25.31</v>
      </c>
      <c r="K145" s="8">
        <v>15.24</v>
      </c>
      <c r="L145" s="8">
        <v>24.25</v>
      </c>
      <c r="M145" s="8">
        <v>14.62</v>
      </c>
      <c r="N145" s="8">
        <v>43.78</v>
      </c>
      <c r="O145" s="8">
        <v>51.88</v>
      </c>
      <c r="P145" s="8">
        <v>15.09</v>
      </c>
      <c r="R145" s="6">
        <v>827.36</v>
      </c>
      <c r="S145" s="6">
        <v>8663.5</v>
      </c>
      <c r="U145" s="6">
        <v>3907.2</v>
      </c>
      <c r="V145" s="6">
        <v>1199.1600000000001</v>
      </c>
      <c r="X145" s="6">
        <v>9481.08</v>
      </c>
      <c r="Y145" s="6">
        <v>9328.2199999999993</v>
      </c>
      <c r="AC145" s="20">
        <v>319.7</v>
      </c>
    </row>
    <row r="146" spans="1:29">
      <c r="A146" s="5">
        <f t="shared" si="2"/>
        <v>37533</v>
      </c>
      <c r="B146" s="8">
        <v>0.25</v>
      </c>
      <c r="C146" s="8">
        <v>16.55</v>
      </c>
      <c r="D146" s="8">
        <v>21.89</v>
      </c>
      <c r="G146" s="8">
        <v>51.75</v>
      </c>
      <c r="H146" s="8">
        <v>56.95</v>
      </c>
      <c r="I146" s="8">
        <v>16.54</v>
      </c>
      <c r="J146" s="8">
        <v>30.27</v>
      </c>
      <c r="K146" s="8">
        <v>15.05</v>
      </c>
      <c r="L146" s="8">
        <v>25.45</v>
      </c>
      <c r="M146" s="8">
        <v>13.71</v>
      </c>
      <c r="N146" s="8">
        <v>41.89</v>
      </c>
      <c r="O146" s="8">
        <v>49.9</v>
      </c>
      <c r="P146" s="8">
        <v>15.62</v>
      </c>
      <c r="R146" s="6">
        <v>800.62</v>
      </c>
      <c r="S146" s="6">
        <v>8427.2000000000007</v>
      </c>
      <c r="U146" s="6">
        <v>3813.8</v>
      </c>
      <c r="V146" s="6">
        <v>1139.9000000000001</v>
      </c>
      <c r="X146" s="6">
        <v>9530.44</v>
      </c>
      <c r="Y146" s="6">
        <v>9294.4599999999991</v>
      </c>
      <c r="AC146" s="20">
        <v>322.10000000000002</v>
      </c>
    </row>
    <row r="147" spans="1:29">
      <c r="A147" s="5">
        <f t="shared" si="2"/>
        <v>37540</v>
      </c>
      <c r="B147" s="8">
        <v>0.26</v>
      </c>
      <c r="C147" s="8">
        <v>18.46</v>
      </c>
      <c r="D147" s="8">
        <v>24.44</v>
      </c>
      <c r="G147" s="8">
        <v>53.83</v>
      </c>
      <c r="H147" s="8">
        <v>56.7</v>
      </c>
      <c r="I147" s="8">
        <v>17.190000000000001</v>
      </c>
      <c r="J147" s="8">
        <v>31.7</v>
      </c>
      <c r="K147" s="8">
        <v>16</v>
      </c>
      <c r="L147" s="8">
        <v>25.73</v>
      </c>
      <c r="M147" s="8">
        <v>15.22</v>
      </c>
      <c r="N147" s="8">
        <v>44.77</v>
      </c>
      <c r="O147" s="8">
        <v>47.75</v>
      </c>
      <c r="P147" s="8">
        <v>14.46</v>
      </c>
      <c r="R147" s="6">
        <v>835.32</v>
      </c>
      <c r="S147" s="6">
        <v>8312.69</v>
      </c>
      <c r="U147" s="6">
        <v>3953.4</v>
      </c>
      <c r="V147" s="6">
        <v>1210.47</v>
      </c>
      <c r="X147" s="6">
        <v>9027.5499999999993</v>
      </c>
      <c r="Y147" s="6">
        <v>9051.3700000000008</v>
      </c>
      <c r="AC147" s="20">
        <v>316.3</v>
      </c>
    </row>
    <row r="148" spans="1:29">
      <c r="A148" s="5">
        <f t="shared" si="2"/>
        <v>37547</v>
      </c>
      <c r="B148" s="8">
        <v>0.26</v>
      </c>
      <c r="C148" s="8">
        <v>19.04</v>
      </c>
      <c r="D148" s="8">
        <v>26.58</v>
      </c>
      <c r="G148" s="8">
        <v>56.28</v>
      </c>
      <c r="H148" s="8">
        <v>59.35</v>
      </c>
      <c r="I148" s="8">
        <v>18.97</v>
      </c>
      <c r="J148" s="8">
        <v>31.5</v>
      </c>
      <c r="K148" s="8">
        <v>16.75</v>
      </c>
      <c r="L148" s="8">
        <v>23.2</v>
      </c>
      <c r="M148" s="8">
        <v>14.46</v>
      </c>
      <c r="N148" s="8">
        <v>48.3</v>
      </c>
      <c r="O148" s="8">
        <v>49.96</v>
      </c>
      <c r="P148" s="8">
        <v>14.33</v>
      </c>
      <c r="R148" s="6">
        <v>884.38</v>
      </c>
      <c r="S148" s="6">
        <v>7986.02</v>
      </c>
      <c r="U148" s="6">
        <v>4130.5</v>
      </c>
      <c r="V148" s="6">
        <v>1287.8599999999999</v>
      </c>
      <c r="X148" s="6">
        <v>8529.61</v>
      </c>
      <c r="Y148" s="6">
        <v>8965.73</v>
      </c>
      <c r="AC148" s="20">
        <v>312.7</v>
      </c>
    </row>
    <row r="149" spans="1:29">
      <c r="A149" s="5">
        <f t="shared" si="2"/>
        <v>37554</v>
      </c>
      <c r="B149" s="8">
        <v>0.28000000000000003</v>
      </c>
      <c r="C149" s="8">
        <v>19.3</v>
      </c>
      <c r="D149" s="8">
        <v>26.34</v>
      </c>
      <c r="G149" s="8">
        <v>57.33</v>
      </c>
      <c r="H149" s="8">
        <v>57.76</v>
      </c>
      <c r="I149" s="8">
        <v>20.37</v>
      </c>
      <c r="J149" s="8">
        <v>32.950000000000003</v>
      </c>
      <c r="K149" s="8">
        <v>17.98</v>
      </c>
      <c r="L149" s="8">
        <v>23.49</v>
      </c>
      <c r="M149" s="8">
        <v>16.59</v>
      </c>
      <c r="N149" s="8">
        <v>50.08</v>
      </c>
      <c r="O149" s="8">
        <v>50.92</v>
      </c>
      <c r="P149" s="8">
        <v>15.16</v>
      </c>
      <c r="R149" s="6">
        <v>897.65</v>
      </c>
      <c r="S149" s="6">
        <v>7701.45</v>
      </c>
      <c r="U149" s="6">
        <v>4051.1</v>
      </c>
      <c r="V149" s="6">
        <v>1331.13</v>
      </c>
      <c r="X149" s="6">
        <v>9086.1299999999992</v>
      </c>
      <c r="Y149" s="6">
        <v>9613.07</v>
      </c>
      <c r="AC149" s="20">
        <v>313.39999999999998</v>
      </c>
    </row>
    <row r="150" spans="1:29">
      <c r="A150" s="5">
        <f t="shared" si="2"/>
        <v>37561</v>
      </c>
      <c r="B150" s="8">
        <v>0.28999999999999998</v>
      </c>
      <c r="C150" s="8">
        <v>19.8</v>
      </c>
      <c r="D150" s="8">
        <v>26.5</v>
      </c>
      <c r="G150" s="8">
        <v>54.55</v>
      </c>
      <c r="H150" s="8">
        <v>58.59</v>
      </c>
      <c r="I150" s="8">
        <v>21.52</v>
      </c>
      <c r="J150" s="8">
        <v>34.770000000000003</v>
      </c>
      <c r="K150" s="8">
        <v>17.03</v>
      </c>
      <c r="L150" s="8">
        <v>23.42</v>
      </c>
      <c r="M150" s="8">
        <v>18.3</v>
      </c>
      <c r="N150" s="8">
        <v>51.17</v>
      </c>
      <c r="O150" s="8">
        <v>51.1</v>
      </c>
      <c r="P150" s="8">
        <v>15.52</v>
      </c>
      <c r="R150" s="6">
        <v>900.96</v>
      </c>
      <c r="S150" s="6">
        <v>7528.4</v>
      </c>
      <c r="U150" s="6">
        <v>3997</v>
      </c>
      <c r="V150" s="6">
        <v>1360.7</v>
      </c>
      <c r="X150" s="6">
        <v>8726.2900000000009</v>
      </c>
      <c r="Y150" s="6">
        <v>9722.5400000000009</v>
      </c>
      <c r="AC150" s="20">
        <v>318.8</v>
      </c>
    </row>
    <row r="151" spans="1:29">
      <c r="A151" s="5">
        <f t="shared" si="2"/>
        <v>37568</v>
      </c>
      <c r="B151" s="8">
        <v>0.28000000000000003</v>
      </c>
      <c r="C151" s="8">
        <v>19.510000000000002</v>
      </c>
      <c r="D151" s="8">
        <v>27.55</v>
      </c>
      <c r="G151" s="8">
        <v>54.03</v>
      </c>
      <c r="H151" s="8">
        <v>60.27</v>
      </c>
      <c r="I151" s="8">
        <v>20.2</v>
      </c>
      <c r="J151" s="8">
        <v>34.85</v>
      </c>
      <c r="K151" s="8">
        <v>17.68</v>
      </c>
      <c r="L151" s="8">
        <v>22.26</v>
      </c>
      <c r="M151" s="8">
        <v>18.149999999999999</v>
      </c>
      <c r="N151" s="8">
        <v>52.93</v>
      </c>
      <c r="O151" s="8">
        <v>51.93</v>
      </c>
      <c r="P151" s="8">
        <v>16.239999999999998</v>
      </c>
      <c r="R151" s="6">
        <v>894.73</v>
      </c>
      <c r="S151" s="6">
        <v>7850.29</v>
      </c>
      <c r="U151" s="6">
        <v>4034.6</v>
      </c>
      <c r="V151" s="6">
        <v>1359.28</v>
      </c>
      <c r="X151" s="6">
        <v>8685.7199999999993</v>
      </c>
      <c r="Y151" s="6">
        <v>9407.68</v>
      </c>
      <c r="AC151" s="20">
        <v>321.3</v>
      </c>
    </row>
    <row r="152" spans="1:29">
      <c r="A152" s="5">
        <f t="shared" si="2"/>
        <v>37575</v>
      </c>
      <c r="B152" s="8">
        <v>0.28000000000000003</v>
      </c>
      <c r="C152" s="8">
        <v>22.21</v>
      </c>
      <c r="D152" s="8">
        <v>28.35</v>
      </c>
      <c r="G152" s="8">
        <v>55.49</v>
      </c>
      <c r="H152" s="8">
        <v>60.15</v>
      </c>
      <c r="I152" s="8">
        <v>22.09</v>
      </c>
      <c r="J152" s="8">
        <v>35.409999999999997</v>
      </c>
      <c r="K152" s="8">
        <v>18.53</v>
      </c>
      <c r="L152" s="8">
        <v>22.99</v>
      </c>
      <c r="M152" s="8">
        <v>18.8</v>
      </c>
      <c r="N152" s="8">
        <v>52.41</v>
      </c>
      <c r="O152" s="8">
        <v>53.24</v>
      </c>
      <c r="P152" s="8">
        <v>15.99</v>
      </c>
      <c r="R152" s="6">
        <v>909.74</v>
      </c>
      <c r="S152" s="6">
        <v>8322.4</v>
      </c>
      <c r="U152" s="6">
        <v>4091.6</v>
      </c>
      <c r="V152" s="6">
        <v>1411.14</v>
      </c>
      <c r="X152" s="6">
        <v>8690.77</v>
      </c>
      <c r="Y152" s="6">
        <v>9770.68</v>
      </c>
      <c r="AC152" s="20">
        <v>320.7</v>
      </c>
    </row>
    <row r="153" spans="1:29">
      <c r="A153" s="5">
        <f t="shared" si="2"/>
        <v>37582</v>
      </c>
      <c r="B153" s="8">
        <v>0.28999999999999998</v>
      </c>
      <c r="C153" s="8">
        <v>23.99</v>
      </c>
      <c r="D153" s="8">
        <v>29.11</v>
      </c>
      <c r="G153" s="8">
        <v>53.76</v>
      </c>
      <c r="H153" s="8">
        <v>58.55</v>
      </c>
      <c r="I153" s="8">
        <v>24.99</v>
      </c>
      <c r="J153" s="8">
        <v>36.04</v>
      </c>
      <c r="K153" s="8">
        <v>19.53</v>
      </c>
      <c r="L153" s="8">
        <v>22.71</v>
      </c>
      <c r="M153" s="8">
        <v>20.05</v>
      </c>
      <c r="N153" s="8">
        <v>55.87</v>
      </c>
      <c r="O153" s="8">
        <v>51.5</v>
      </c>
      <c r="P153" s="8">
        <v>14.98</v>
      </c>
      <c r="R153" s="6">
        <v>930.55</v>
      </c>
      <c r="S153" s="6">
        <v>8443.99</v>
      </c>
      <c r="U153" s="6">
        <v>4175.2</v>
      </c>
      <c r="V153" s="6">
        <v>1468.74</v>
      </c>
      <c r="X153" s="6">
        <v>8503.59</v>
      </c>
      <c r="Y153" s="6">
        <v>9865.65</v>
      </c>
      <c r="AC153" s="20">
        <v>320.7</v>
      </c>
    </row>
    <row r="154" spans="1:29">
      <c r="A154" s="5">
        <f t="shared" si="2"/>
        <v>37589</v>
      </c>
      <c r="B154" s="8">
        <v>0.28000000000000003</v>
      </c>
      <c r="C154" s="8">
        <v>23.35</v>
      </c>
      <c r="D154" s="8">
        <v>28.84</v>
      </c>
      <c r="G154" s="8">
        <v>53.9</v>
      </c>
      <c r="H154" s="8">
        <v>57.02</v>
      </c>
      <c r="I154" s="8">
        <v>25.17</v>
      </c>
      <c r="J154" s="8">
        <v>37.729999999999997</v>
      </c>
      <c r="K154" s="8">
        <v>19.82</v>
      </c>
      <c r="L154" s="8">
        <v>22.82</v>
      </c>
      <c r="M154" s="8">
        <v>20.88</v>
      </c>
      <c r="N154" s="8">
        <v>56.23</v>
      </c>
      <c r="O154" s="8">
        <v>52.9</v>
      </c>
      <c r="P154" s="8">
        <v>14.67</v>
      </c>
      <c r="R154" s="6">
        <v>936.31</v>
      </c>
      <c r="S154" s="6">
        <v>8517.64</v>
      </c>
      <c r="U154" s="6">
        <v>4169.3999999999996</v>
      </c>
      <c r="V154" s="6">
        <v>1478.78</v>
      </c>
      <c r="X154" s="6">
        <v>8772.56</v>
      </c>
      <c r="Y154" s="6">
        <v>10065.32</v>
      </c>
      <c r="AC154" s="20">
        <v>316.8</v>
      </c>
    </row>
    <row r="155" spans="1:29">
      <c r="A155" s="5">
        <f t="shared" si="2"/>
        <v>37596</v>
      </c>
      <c r="B155" s="8">
        <v>0.27</v>
      </c>
      <c r="C155" s="8">
        <v>22.61</v>
      </c>
      <c r="D155" s="8">
        <v>27.74</v>
      </c>
      <c r="G155" s="8">
        <v>53.04</v>
      </c>
      <c r="H155" s="8">
        <v>55.27</v>
      </c>
      <c r="I155" s="8">
        <v>24.43</v>
      </c>
      <c r="J155" s="8">
        <v>36.21</v>
      </c>
      <c r="K155" s="8">
        <v>17.170000000000002</v>
      </c>
      <c r="L155" s="8">
        <v>22.7</v>
      </c>
      <c r="M155" s="8">
        <v>18.71</v>
      </c>
      <c r="N155" s="8">
        <v>55.43</v>
      </c>
      <c r="O155" s="8">
        <v>51.18</v>
      </c>
      <c r="P155" s="8">
        <v>15.48</v>
      </c>
      <c r="R155" s="6">
        <v>912.23</v>
      </c>
      <c r="S155" s="6">
        <v>8537.1299999999992</v>
      </c>
      <c r="U155" s="6">
        <v>4013.5</v>
      </c>
      <c r="V155" s="6">
        <v>1422.44</v>
      </c>
      <c r="X155" s="6">
        <v>9215.56</v>
      </c>
      <c r="Y155" s="6">
        <v>10069.870000000001</v>
      </c>
      <c r="AC155" s="20">
        <v>326.3</v>
      </c>
    </row>
    <row r="156" spans="1:29">
      <c r="A156" s="5">
        <f t="shared" si="2"/>
        <v>37603</v>
      </c>
      <c r="B156" s="8">
        <v>0.26</v>
      </c>
      <c r="C156" s="8">
        <v>22.18</v>
      </c>
      <c r="D156" s="8">
        <v>26.25</v>
      </c>
      <c r="G156" s="8">
        <v>50.54</v>
      </c>
      <c r="H156" s="8">
        <v>54.91</v>
      </c>
      <c r="I156" s="8">
        <v>23.62</v>
      </c>
      <c r="J156" s="8">
        <v>34.86</v>
      </c>
      <c r="K156" s="8">
        <v>16.52</v>
      </c>
      <c r="L156" s="8">
        <v>22.93</v>
      </c>
      <c r="M156" s="8">
        <v>17.579999999999998</v>
      </c>
      <c r="N156" s="8">
        <v>54.27</v>
      </c>
      <c r="O156" s="8">
        <v>51.15</v>
      </c>
      <c r="P156" s="8">
        <v>16</v>
      </c>
      <c r="R156" s="6">
        <v>889.48</v>
      </c>
      <c r="S156" s="6">
        <v>8579.09</v>
      </c>
      <c r="U156" s="6">
        <v>3878.1</v>
      </c>
      <c r="V156" s="6">
        <v>1362.42</v>
      </c>
      <c r="X156" s="6">
        <v>8863.26</v>
      </c>
      <c r="Y156" s="6">
        <v>9973.75</v>
      </c>
      <c r="AC156" s="20">
        <v>333.2</v>
      </c>
    </row>
    <row r="157" spans="1:29">
      <c r="A157" s="5">
        <f t="shared" si="2"/>
        <v>37610</v>
      </c>
      <c r="B157" s="8">
        <v>0.25</v>
      </c>
      <c r="C157" s="8">
        <v>21.93</v>
      </c>
      <c r="D157" s="8">
        <v>26.52</v>
      </c>
      <c r="G157" s="8">
        <v>50.79</v>
      </c>
      <c r="H157" s="8">
        <v>54.52</v>
      </c>
      <c r="I157" s="8">
        <v>24.87</v>
      </c>
      <c r="J157" s="8">
        <v>36.04</v>
      </c>
      <c r="K157" s="8">
        <v>16.46</v>
      </c>
      <c r="L157" s="8">
        <v>22.04</v>
      </c>
      <c r="M157" s="8">
        <v>17.010000000000002</v>
      </c>
      <c r="N157" s="8">
        <v>53.34</v>
      </c>
      <c r="O157" s="8">
        <v>51</v>
      </c>
      <c r="P157" s="8">
        <v>15.39</v>
      </c>
      <c r="R157" s="6">
        <v>895.76</v>
      </c>
      <c r="S157" s="6">
        <v>8804.84</v>
      </c>
      <c r="U157" s="6">
        <v>3859.3</v>
      </c>
      <c r="V157" s="6">
        <v>1363.05</v>
      </c>
      <c r="X157" s="6">
        <v>8516.07</v>
      </c>
      <c r="Y157" s="6">
        <v>9728.43</v>
      </c>
      <c r="AC157" s="20">
        <v>340.5</v>
      </c>
    </row>
    <row r="158" spans="1:29">
      <c r="A158" s="5">
        <f t="shared" si="2"/>
        <v>37617</v>
      </c>
      <c r="B158" s="8">
        <v>0.25</v>
      </c>
      <c r="C158" s="8">
        <v>18.86</v>
      </c>
      <c r="D158" s="8">
        <v>26.49</v>
      </c>
      <c r="G158" s="8">
        <v>49.16</v>
      </c>
      <c r="H158" s="8">
        <v>53.11</v>
      </c>
      <c r="I158" s="8">
        <v>23.8</v>
      </c>
      <c r="J158" s="8">
        <v>35.04</v>
      </c>
      <c r="K158" s="8">
        <v>16.010000000000002</v>
      </c>
      <c r="L158" s="8">
        <v>21.74</v>
      </c>
      <c r="M158" s="8">
        <v>16.399999999999999</v>
      </c>
      <c r="N158" s="8">
        <v>53</v>
      </c>
      <c r="O158" s="8">
        <v>52.28</v>
      </c>
      <c r="P158" s="8">
        <v>15.75</v>
      </c>
      <c r="R158" s="6">
        <v>875.4</v>
      </c>
      <c r="S158" s="6">
        <v>8896.09</v>
      </c>
      <c r="U158" s="6">
        <v>3829.4</v>
      </c>
      <c r="V158" s="6">
        <v>1348.31</v>
      </c>
      <c r="X158" s="6">
        <v>8406.8799999999992</v>
      </c>
      <c r="Y158" s="6">
        <v>9628.69</v>
      </c>
      <c r="AC158" s="20">
        <v>349.2</v>
      </c>
    </row>
    <row r="159" spans="1:29">
      <c r="A159" s="5">
        <f t="shared" si="2"/>
        <v>37624</v>
      </c>
      <c r="B159" s="8">
        <v>0.27</v>
      </c>
      <c r="C159" s="8">
        <v>20.52</v>
      </c>
      <c r="D159" s="8">
        <v>26.9</v>
      </c>
      <c r="G159" s="8">
        <v>50</v>
      </c>
      <c r="H159" s="8">
        <v>56.81</v>
      </c>
      <c r="I159" s="8">
        <v>25.94</v>
      </c>
      <c r="J159" s="8">
        <v>36.44</v>
      </c>
      <c r="K159" s="8">
        <v>17.36</v>
      </c>
      <c r="L159" s="8">
        <v>22.37</v>
      </c>
      <c r="M159" s="8">
        <v>16.54</v>
      </c>
      <c r="N159" s="8">
        <v>55.83</v>
      </c>
      <c r="O159" s="8">
        <v>54.07</v>
      </c>
      <c r="P159" s="8">
        <v>15.85</v>
      </c>
      <c r="R159" s="6">
        <v>908.59</v>
      </c>
      <c r="S159" s="6">
        <v>8645.77</v>
      </c>
      <c r="U159" s="6">
        <v>4004.9</v>
      </c>
      <c r="V159" s="6">
        <v>1387.08</v>
      </c>
      <c r="X159" s="6">
        <v>8714.0499999999993</v>
      </c>
      <c r="Y159" s="6">
        <v>9445.26</v>
      </c>
      <c r="AC159" s="20">
        <v>351.2</v>
      </c>
    </row>
    <row r="160" spans="1:29">
      <c r="A160" s="5">
        <f t="shared" si="2"/>
        <v>37631</v>
      </c>
      <c r="B160" s="8">
        <v>0.26</v>
      </c>
      <c r="C160" s="8">
        <v>21.32</v>
      </c>
      <c r="D160" s="8">
        <v>27.96</v>
      </c>
      <c r="G160" s="8">
        <v>51.62</v>
      </c>
      <c r="H160" s="8">
        <v>57.2</v>
      </c>
      <c r="I160" s="8">
        <v>27.09</v>
      </c>
      <c r="J160" s="8">
        <v>36.159999999999997</v>
      </c>
      <c r="K160" s="8">
        <v>18.149999999999999</v>
      </c>
      <c r="L160" s="8">
        <v>22.6</v>
      </c>
      <c r="M160" s="8">
        <v>17.420000000000002</v>
      </c>
      <c r="N160" s="8">
        <v>56.61</v>
      </c>
      <c r="O160" s="8">
        <v>53.1</v>
      </c>
      <c r="P160" s="8">
        <v>15.66</v>
      </c>
      <c r="R160" s="6">
        <v>927.57</v>
      </c>
      <c r="S160" s="6">
        <v>8433.7099999999991</v>
      </c>
      <c r="U160" s="6">
        <v>3974.1</v>
      </c>
      <c r="V160" s="6">
        <v>1447.72</v>
      </c>
      <c r="X160" s="6">
        <v>8578.9500000000007</v>
      </c>
      <c r="Y160" s="6">
        <v>9583.85</v>
      </c>
      <c r="AC160" s="20">
        <v>354.5</v>
      </c>
    </row>
    <row r="161" spans="1:29">
      <c r="A161" s="5">
        <f t="shared" si="2"/>
        <v>37638</v>
      </c>
      <c r="B161" s="8">
        <v>0.25</v>
      </c>
      <c r="C161" s="8">
        <v>21.4</v>
      </c>
      <c r="D161" s="8">
        <v>25.73</v>
      </c>
      <c r="G161" s="8">
        <v>49.97</v>
      </c>
      <c r="H161" s="8">
        <v>54.79</v>
      </c>
      <c r="I161" s="8">
        <v>26.19</v>
      </c>
      <c r="J161" s="8">
        <v>34.68</v>
      </c>
      <c r="K161" s="8">
        <v>17.8</v>
      </c>
      <c r="L161" s="8">
        <v>22.55</v>
      </c>
      <c r="M161" s="8">
        <v>16.34</v>
      </c>
      <c r="N161" s="8">
        <v>55.22</v>
      </c>
      <c r="O161" s="8">
        <v>52.09</v>
      </c>
      <c r="P161" s="8">
        <v>15.66</v>
      </c>
      <c r="R161" s="6">
        <v>901.78</v>
      </c>
      <c r="S161" s="6">
        <v>8511.32</v>
      </c>
      <c r="U161" s="6">
        <v>3820.6</v>
      </c>
      <c r="V161" s="6">
        <v>1376.19</v>
      </c>
      <c r="X161" s="6">
        <v>8470.4500000000007</v>
      </c>
      <c r="Y161" s="6">
        <v>9721.5</v>
      </c>
      <c r="AC161" s="20">
        <v>356.6</v>
      </c>
    </row>
    <row r="162" spans="1:29">
      <c r="A162" s="5">
        <f t="shared" si="2"/>
        <v>37645</v>
      </c>
      <c r="B162" s="8">
        <v>0.25</v>
      </c>
      <c r="C162" s="8">
        <v>22.11</v>
      </c>
      <c r="D162" s="8">
        <v>24.93</v>
      </c>
      <c r="G162" s="8">
        <v>47.3</v>
      </c>
      <c r="H162" s="8">
        <v>53.61</v>
      </c>
      <c r="I162" s="8">
        <v>23.81</v>
      </c>
      <c r="J162" s="8">
        <v>31.53</v>
      </c>
      <c r="K162" s="8">
        <v>17.100000000000001</v>
      </c>
      <c r="L162" s="8">
        <v>21.42</v>
      </c>
      <c r="M162" s="8">
        <v>15.85</v>
      </c>
      <c r="N162" s="8">
        <v>50.68</v>
      </c>
      <c r="O162" s="8">
        <v>50.63</v>
      </c>
      <c r="P162" s="8">
        <v>17.190000000000001</v>
      </c>
      <c r="R162" s="6">
        <v>861.4</v>
      </c>
      <c r="S162" s="6">
        <v>8303.7800000000007</v>
      </c>
      <c r="U162" s="6">
        <v>3603.7</v>
      </c>
      <c r="V162" s="6">
        <v>1342.14</v>
      </c>
      <c r="X162" s="6">
        <v>8690.25</v>
      </c>
      <c r="Y162" s="6">
        <v>9614.59</v>
      </c>
      <c r="AC162" s="20">
        <v>368.2</v>
      </c>
    </row>
    <row r="163" spans="1:29">
      <c r="A163" s="5">
        <f t="shared" si="2"/>
        <v>37652</v>
      </c>
      <c r="B163" s="8">
        <v>0.26</v>
      </c>
      <c r="C163" s="8">
        <v>21.85</v>
      </c>
      <c r="D163" s="8">
        <v>23.73</v>
      </c>
      <c r="G163" s="8">
        <v>47.8</v>
      </c>
      <c r="H163" s="8">
        <v>53.61</v>
      </c>
      <c r="I163" s="8">
        <v>23.34</v>
      </c>
      <c r="J163" s="8">
        <v>34.49</v>
      </c>
      <c r="K163" s="8">
        <v>17.5</v>
      </c>
      <c r="L163" s="8">
        <v>20.23</v>
      </c>
      <c r="M163" s="8">
        <v>15.7</v>
      </c>
      <c r="N163" s="8">
        <v>52.42</v>
      </c>
      <c r="O163" s="8">
        <v>47.8</v>
      </c>
      <c r="P163" s="8">
        <v>16.45</v>
      </c>
      <c r="R163" s="6">
        <v>855.7</v>
      </c>
      <c r="S163" s="6">
        <v>8601.69</v>
      </c>
      <c r="U163" s="6">
        <v>3567.4</v>
      </c>
      <c r="V163" s="6">
        <v>1320.91</v>
      </c>
      <c r="X163" s="6">
        <v>8731.65</v>
      </c>
      <c r="Y163" s="6">
        <v>9460.6</v>
      </c>
      <c r="AC163" s="20">
        <v>368.3</v>
      </c>
    </row>
    <row r="164" spans="1:29">
      <c r="A164" s="5">
        <f t="shared" si="2"/>
        <v>37659</v>
      </c>
      <c r="B164" s="8">
        <v>0.25</v>
      </c>
      <c r="C164" s="8">
        <v>21.44</v>
      </c>
      <c r="D164" s="8">
        <v>23.29</v>
      </c>
      <c r="G164" s="8">
        <v>46.79</v>
      </c>
      <c r="H164" s="8">
        <v>51.84</v>
      </c>
      <c r="I164" s="8">
        <v>21.98</v>
      </c>
      <c r="J164" s="8">
        <v>33.5</v>
      </c>
      <c r="K164" s="8">
        <v>16.350000000000001</v>
      </c>
      <c r="L164" s="8">
        <v>19.77</v>
      </c>
      <c r="M164" s="8">
        <v>15.05</v>
      </c>
      <c r="N164" s="8">
        <v>50.69</v>
      </c>
      <c r="O164" s="8">
        <v>49.5</v>
      </c>
      <c r="P164" s="8">
        <v>16.47</v>
      </c>
      <c r="R164" s="6">
        <v>829.69</v>
      </c>
      <c r="S164" s="6">
        <v>8784.89</v>
      </c>
      <c r="U164" s="6">
        <v>3599.2</v>
      </c>
      <c r="V164" s="6">
        <v>1282.47</v>
      </c>
      <c r="X164" s="6">
        <v>8339.94</v>
      </c>
      <c r="Y164" s="6">
        <v>9258.9500000000007</v>
      </c>
      <c r="AC164" s="20">
        <v>369.9</v>
      </c>
    </row>
    <row r="165" spans="1:29">
      <c r="A165" s="5">
        <f t="shared" si="2"/>
        <v>37666</v>
      </c>
      <c r="B165" s="8">
        <v>0.26</v>
      </c>
      <c r="C165" s="8">
        <v>20.059999999999999</v>
      </c>
      <c r="D165" s="8">
        <v>24.15</v>
      </c>
      <c r="G165" s="8">
        <v>49.15</v>
      </c>
      <c r="H165" s="8">
        <v>51.75</v>
      </c>
      <c r="I165" s="8">
        <v>21.85</v>
      </c>
      <c r="J165" s="8">
        <v>33.64</v>
      </c>
      <c r="K165" s="8">
        <v>16.73</v>
      </c>
      <c r="L165" s="8">
        <v>20.399999999999999</v>
      </c>
      <c r="M165" s="8">
        <v>16.149999999999999</v>
      </c>
      <c r="N165" s="8">
        <v>51.02</v>
      </c>
      <c r="O165" s="8">
        <v>49.52</v>
      </c>
      <c r="P165" s="8">
        <v>15.84</v>
      </c>
      <c r="R165" s="6">
        <v>834.89</v>
      </c>
      <c r="S165" s="6">
        <v>8586.4</v>
      </c>
      <c r="U165" s="6">
        <v>3611.9</v>
      </c>
      <c r="V165" s="6">
        <v>1310.17</v>
      </c>
      <c r="X165" s="6">
        <v>8448.16</v>
      </c>
      <c r="Y165" s="6">
        <v>9150.9500000000007</v>
      </c>
      <c r="AC165" s="20">
        <v>351.9</v>
      </c>
    </row>
    <row r="166" spans="1:29">
      <c r="A166" s="5">
        <f t="shared" si="2"/>
        <v>37673</v>
      </c>
      <c r="B166" s="8">
        <v>0.27</v>
      </c>
      <c r="C166" s="8">
        <v>21.78</v>
      </c>
      <c r="D166" s="8">
        <v>24.61</v>
      </c>
      <c r="G166" s="8">
        <v>48.9</v>
      </c>
      <c r="H166" s="8">
        <v>53.48</v>
      </c>
      <c r="I166" s="8">
        <v>22.88</v>
      </c>
      <c r="J166" s="8">
        <v>32.11</v>
      </c>
      <c r="K166" s="8">
        <v>17.02</v>
      </c>
      <c r="L166" s="8">
        <v>20.32</v>
      </c>
      <c r="M166" s="8">
        <v>16.78</v>
      </c>
      <c r="N166" s="8">
        <v>50.93</v>
      </c>
      <c r="O166" s="8">
        <v>49.04</v>
      </c>
      <c r="P166" s="8">
        <v>15.9</v>
      </c>
      <c r="R166" s="6">
        <v>848.17</v>
      </c>
      <c r="S166" s="6">
        <v>8131.01</v>
      </c>
      <c r="U166" s="6">
        <v>3727.1</v>
      </c>
      <c r="V166" s="6">
        <v>1349.02</v>
      </c>
      <c r="X166" s="6">
        <v>8701.92</v>
      </c>
      <c r="Y166" s="6">
        <v>9201.76</v>
      </c>
      <c r="AC166" s="20">
        <v>351.8</v>
      </c>
    </row>
    <row r="167" spans="1:29">
      <c r="A167" s="5">
        <f t="shared" si="2"/>
        <v>37680</v>
      </c>
      <c r="B167" s="8">
        <v>0.27</v>
      </c>
      <c r="C167" s="8">
        <v>22.01</v>
      </c>
      <c r="D167" s="8">
        <v>23.7</v>
      </c>
      <c r="G167" s="8">
        <v>48.06</v>
      </c>
      <c r="H167" s="8">
        <v>52.45</v>
      </c>
      <c r="I167" s="8">
        <v>22.68</v>
      </c>
      <c r="J167" s="8">
        <v>31.15</v>
      </c>
      <c r="K167" s="8">
        <v>17.059999999999999</v>
      </c>
      <c r="L167" s="8">
        <v>20.11</v>
      </c>
      <c r="M167" s="8">
        <v>17.260000000000002</v>
      </c>
      <c r="N167" s="8">
        <v>49.93</v>
      </c>
      <c r="O167" s="8">
        <v>47.48</v>
      </c>
      <c r="P167" s="8">
        <v>16.12</v>
      </c>
      <c r="R167" s="6">
        <v>841.15</v>
      </c>
      <c r="S167" s="6">
        <v>8053.81</v>
      </c>
      <c r="U167" s="6">
        <v>3655.6</v>
      </c>
      <c r="V167" s="6">
        <v>1337.52</v>
      </c>
      <c r="X167" s="6">
        <v>8513.5400000000009</v>
      </c>
      <c r="Y167" s="6">
        <v>9250.86</v>
      </c>
      <c r="AC167" s="20">
        <v>350.2</v>
      </c>
    </row>
    <row r="168" spans="1:29">
      <c r="A168" s="5">
        <f t="shared" si="2"/>
        <v>37687</v>
      </c>
      <c r="B168" s="8">
        <v>0.26</v>
      </c>
      <c r="C168" s="8">
        <v>22.97</v>
      </c>
      <c r="D168" s="8">
        <v>23.56</v>
      </c>
      <c r="G168" s="8">
        <v>48.12</v>
      </c>
      <c r="H168" s="8">
        <v>55.3</v>
      </c>
      <c r="I168" s="8">
        <v>22.29</v>
      </c>
      <c r="J168" s="8">
        <v>30.68</v>
      </c>
      <c r="K168" s="8">
        <v>15.72</v>
      </c>
      <c r="L168" s="8">
        <v>18.850000000000001</v>
      </c>
      <c r="M168" s="8">
        <v>16.010000000000002</v>
      </c>
      <c r="N168" s="8">
        <v>49.56</v>
      </c>
      <c r="O168" s="8">
        <v>47.51</v>
      </c>
      <c r="P168" s="8">
        <v>15.08</v>
      </c>
      <c r="R168" s="6">
        <v>828.89</v>
      </c>
      <c r="S168" s="6">
        <v>7864.23</v>
      </c>
      <c r="U168" s="6">
        <v>3491.6</v>
      </c>
      <c r="V168" s="6">
        <v>1305.29</v>
      </c>
      <c r="X168" s="6">
        <v>8363.0400000000009</v>
      </c>
      <c r="Y168" s="6">
        <v>9122.66</v>
      </c>
      <c r="AC168" s="20">
        <v>350.8</v>
      </c>
    </row>
    <row r="169" spans="1:29">
      <c r="A169" s="5">
        <f t="shared" si="2"/>
        <v>37694</v>
      </c>
      <c r="B169" s="8">
        <v>0.26</v>
      </c>
      <c r="C169" s="8">
        <v>24.71</v>
      </c>
      <c r="D169" s="8">
        <v>24.86</v>
      </c>
      <c r="G169" s="8">
        <v>49.36</v>
      </c>
      <c r="H169" s="8">
        <v>55.19</v>
      </c>
      <c r="I169" s="8">
        <v>21.26</v>
      </c>
      <c r="J169" s="8">
        <v>31.58</v>
      </c>
      <c r="K169" s="8">
        <v>16.420000000000002</v>
      </c>
      <c r="L169" s="8">
        <v>19.95</v>
      </c>
      <c r="M169" s="8">
        <v>17.170000000000002</v>
      </c>
      <c r="N169" s="8">
        <v>48.08</v>
      </c>
      <c r="O169" s="8">
        <v>46.62</v>
      </c>
      <c r="P169" s="8">
        <v>14.65</v>
      </c>
      <c r="R169" s="6">
        <v>833.27</v>
      </c>
      <c r="S169" s="6">
        <v>7908.8</v>
      </c>
      <c r="U169" s="6">
        <v>3601.8</v>
      </c>
      <c r="V169" s="6">
        <v>1340.33</v>
      </c>
      <c r="X169" s="6">
        <v>8144.12</v>
      </c>
      <c r="Y169" s="6">
        <v>8907.1</v>
      </c>
      <c r="AC169" s="20">
        <v>336.5</v>
      </c>
    </row>
    <row r="170" spans="1:29">
      <c r="A170" s="5">
        <f t="shared" si="2"/>
        <v>37701</v>
      </c>
      <c r="B170" s="8">
        <v>0.27</v>
      </c>
      <c r="C170" s="8">
        <v>27.93</v>
      </c>
      <c r="D170" s="8">
        <v>26.57</v>
      </c>
      <c r="G170" s="8">
        <v>54.67</v>
      </c>
      <c r="H170" s="8">
        <v>58.67</v>
      </c>
      <c r="I170" s="8">
        <v>24.65</v>
      </c>
      <c r="J170" s="8">
        <v>33.81</v>
      </c>
      <c r="K170" s="8">
        <v>18.739999999999998</v>
      </c>
      <c r="L170" s="8">
        <v>21.13</v>
      </c>
      <c r="M170" s="8">
        <v>18.899999999999999</v>
      </c>
      <c r="N170" s="8">
        <v>53.47</v>
      </c>
      <c r="O170" s="8">
        <v>48.02</v>
      </c>
      <c r="P170" s="8">
        <v>14.82</v>
      </c>
      <c r="R170" s="6">
        <v>895.9</v>
      </c>
      <c r="S170" s="6">
        <v>8018.11</v>
      </c>
      <c r="U170" s="6">
        <v>3861.1</v>
      </c>
      <c r="V170" s="6">
        <v>1421.84</v>
      </c>
      <c r="X170" s="6">
        <v>8002.69</v>
      </c>
      <c r="Y170" s="6">
        <v>8956.17</v>
      </c>
      <c r="AC170" s="20">
        <v>326</v>
      </c>
    </row>
    <row r="171" spans="1:29">
      <c r="A171" s="5">
        <f t="shared" si="2"/>
        <v>37708</v>
      </c>
      <c r="B171" s="8">
        <v>0.26</v>
      </c>
      <c r="C171" s="8">
        <v>27.18</v>
      </c>
      <c r="D171" s="8">
        <v>24.67</v>
      </c>
      <c r="G171" s="8">
        <v>53.13</v>
      </c>
      <c r="H171" s="8">
        <v>57.38</v>
      </c>
      <c r="I171" s="8">
        <v>24.45</v>
      </c>
      <c r="J171" s="8">
        <v>32.57</v>
      </c>
      <c r="K171" s="8">
        <v>17.690000000000001</v>
      </c>
      <c r="L171" s="8">
        <v>20.36</v>
      </c>
      <c r="M171" s="8">
        <v>17.22</v>
      </c>
      <c r="N171" s="8">
        <v>52.39</v>
      </c>
      <c r="O171" s="8">
        <v>47.02</v>
      </c>
      <c r="P171" s="8">
        <v>15.5</v>
      </c>
      <c r="R171" s="6">
        <v>863.5</v>
      </c>
      <c r="S171" s="6">
        <v>7891.08</v>
      </c>
      <c r="U171" s="6">
        <v>3708.5</v>
      </c>
      <c r="V171" s="6">
        <v>1369.6</v>
      </c>
      <c r="X171" s="6">
        <v>8195.0499999999993</v>
      </c>
      <c r="Y171" s="6">
        <v>9179.19</v>
      </c>
      <c r="AC171" s="20">
        <v>331.5</v>
      </c>
    </row>
    <row r="172" spans="1:29">
      <c r="A172" s="5">
        <f t="shared" si="2"/>
        <v>37715</v>
      </c>
      <c r="B172" s="8">
        <v>0.26</v>
      </c>
      <c r="C172" s="8">
        <v>26.22</v>
      </c>
      <c r="D172" s="8">
        <v>25.09</v>
      </c>
      <c r="G172" s="8">
        <v>54.6</v>
      </c>
      <c r="H172" s="8">
        <v>57.84</v>
      </c>
      <c r="I172" s="8">
        <v>25.58</v>
      </c>
      <c r="J172" s="8">
        <v>32.32</v>
      </c>
      <c r="K172" s="8">
        <v>17.440000000000001</v>
      </c>
      <c r="L172" s="8">
        <v>20.95</v>
      </c>
      <c r="M172" s="8">
        <v>17.05</v>
      </c>
      <c r="N172" s="8">
        <v>54.14</v>
      </c>
      <c r="O172" s="8">
        <v>44.35</v>
      </c>
      <c r="P172" s="8">
        <v>15.08</v>
      </c>
      <c r="R172" s="6">
        <v>878.85</v>
      </c>
      <c r="S172" s="6">
        <v>7740.03</v>
      </c>
      <c r="U172" s="6">
        <v>3814.4</v>
      </c>
      <c r="V172" s="6">
        <v>1383.51</v>
      </c>
      <c r="X172" s="6">
        <v>8280.16</v>
      </c>
      <c r="Y172" s="6">
        <v>8863.36</v>
      </c>
      <c r="AC172" s="20">
        <v>325.3</v>
      </c>
    </row>
    <row r="173" spans="1:29">
      <c r="A173" s="5">
        <f t="shared" si="2"/>
        <v>37722</v>
      </c>
      <c r="B173" s="8">
        <v>0.24</v>
      </c>
      <c r="C173" s="8">
        <v>25.75</v>
      </c>
      <c r="D173" s="8">
        <v>24.2</v>
      </c>
      <c r="G173" s="8">
        <v>52.98</v>
      </c>
      <c r="H173" s="8">
        <v>57.38</v>
      </c>
      <c r="I173" s="8">
        <v>25.59</v>
      </c>
      <c r="J173" s="8">
        <v>30.61</v>
      </c>
      <c r="K173" s="8">
        <v>17.84</v>
      </c>
      <c r="L173" s="8">
        <v>20.72</v>
      </c>
      <c r="M173" s="8">
        <v>16.760000000000002</v>
      </c>
      <c r="N173" s="8">
        <v>52.45</v>
      </c>
      <c r="O173" s="8">
        <v>42.16</v>
      </c>
      <c r="P173" s="8">
        <v>15.24</v>
      </c>
      <c r="R173" s="6">
        <v>868.3</v>
      </c>
      <c r="S173" s="6">
        <v>7859.71</v>
      </c>
      <c r="U173" s="6">
        <v>3808.1</v>
      </c>
      <c r="V173" s="6">
        <v>1358.85</v>
      </c>
      <c r="X173" s="6">
        <v>8074.12</v>
      </c>
      <c r="Y173" s="6">
        <v>8822.4500000000007</v>
      </c>
      <c r="Z173" s="6">
        <v>11.08</v>
      </c>
      <c r="AC173" s="20">
        <v>327.9</v>
      </c>
    </row>
    <row r="174" spans="1:29">
      <c r="A174" s="5">
        <f t="shared" si="2"/>
        <v>37729</v>
      </c>
      <c r="B174" s="8">
        <v>0.23</v>
      </c>
      <c r="C174" s="8">
        <v>24.99</v>
      </c>
      <c r="D174" s="8">
        <v>25.5</v>
      </c>
      <c r="G174" s="8">
        <v>55.41</v>
      </c>
      <c r="H174" s="8">
        <v>55.01</v>
      </c>
      <c r="I174" s="8">
        <v>27.31</v>
      </c>
      <c r="J174" s="8">
        <v>30.3</v>
      </c>
      <c r="K174" s="8">
        <v>18.399999999999999</v>
      </c>
      <c r="L174" s="8">
        <v>20.2</v>
      </c>
      <c r="M174" s="8">
        <v>18.66</v>
      </c>
      <c r="N174" s="8">
        <v>52.9</v>
      </c>
      <c r="O174" s="8">
        <v>43.75</v>
      </c>
      <c r="P174" s="8">
        <v>15.36</v>
      </c>
      <c r="R174" s="6">
        <v>893.58</v>
      </c>
      <c r="S174" s="6">
        <v>8521.9699999999993</v>
      </c>
      <c r="U174" s="6">
        <v>3889.2</v>
      </c>
      <c r="V174" s="6">
        <v>1425.5</v>
      </c>
      <c r="X174" s="6">
        <v>7816.49</v>
      </c>
      <c r="Y174" s="6">
        <v>8645.65</v>
      </c>
      <c r="Z174" s="6">
        <v>11.57</v>
      </c>
      <c r="AC174" s="20">
        <v>327.2</v>
      </c>
    </row>
    <row r="175" spans="1:29">
      <c r="A175" s="5">
        <f t="shared" si="2"/>
        <v>37736</v>
      </c>
      <c r="B175" s="8">
        <v>0.24</v>
      </c>
      <c r="C175" s="8">
        <v>28.97</v>
      </c>
      <c r="D175" s="8">
        <v>25.21</v>
      </c>
      <c r="G175" s="8">
        <v>55</v>
      </c>
      <c r="H175" s="8">
        <v>56.21</v>
      </c>
      <c r="I175" s="8">
        <v>27.96</v>
      </c>
      <c r="J175" s="8">
        <v>32.49</v>
      </c>
      <c r="K175" s="8">
        <v>18.16</v>
      </c>
      <c r="L175" s="8">
        <v>19.71</v>
      </c>
      <c r="M175" s="8">
        <v>18.28</v>
      </c>
      <c r="N175" s="8">
        <v>53.71</v>
      </c>
      <c r="O175" s="8">
        <v>42.82</v>
      </c>
      <c r="P175" s="8">
        <v>15.03</v>
      </c>
      <c r="R175" s="6">
        <v>898.81</v>
      </c>
      <c r="S175" s="6">
        <v>8145.77</v>
      </c>
      <c r="U175" s="6">
        <v>3870.2</v>
      </c>
      <c r="V175" s="6">
        <v>1434.54</v>
      </c>
      <c r="X175" s="6">
        <v>7874.51</v>
      </c>
      <c r="Y175" s="6">
        <v>8579.14</v>
      </c>
      <c r="Z175" s="6">
        <v>11.24</v>
      </c>
      <c r="AC175" s="20">
        <v>333.4</v>
      </c>
    </row>
    <row r="176" spans="1:29">
      <c r="A176" s="5">
        <f t="shared" si="2"/>
        <v>37743</v>
      </c>
      <c r="B176" s="8">
        <v>0.26</v>
      </c>
      <c r="C176" s="8">
        <v>29.43</v>
      </c>
      <c r="D176" s="8">
        <v>26.13</v>
      </c>
      <c r="G176" s="8">
        <v>56.15</v>
      </c>
      <c r="H176" s="8">
        <v>56.64</v>
      </c>
      <c r="I176" s="8">
        <v>29.86</v>
      </c>
      <c r="J176" s="8">
        <v>34.380000000000003</v>
      </c>
      <c r="K176" s="8">
        <v>18.89</v>
      </c>
      <c r="L176" s="8">
        <v>20.5</v>
      </c>
      <c r="M176" s="8">
        <v>19.05</v>
      </c>
      <c r="N176" s="8">
        <v>56.12</v>
      </c>
      <c r="O176" s="8">
        <v>45.3</v>
      </c>
      <c r="P176" s="8">
        <v>15.47</v>
      </c>
      <c r="R176" s="6">
        <v>930.08</v>
      </c>
      <c r="S176" s="6">
        <v>8275.9599999999991</v>
      </c>
      <c r="U176" s="6">
        <v>3952.6</v>
      </c>
      <c r="V176" s="6">
        <v>1502.88</v>
      </c>
      <c r="X176" s="6">
        <v>7699.5</v>
      </c>
      <c r="Y176" s="6">
        <v>8409.01</v>
      </c>
      <c r="Z176" s="6">
        <v>11.85</v>
      </c>
      <c r="AC176" s="20">
        <v>341</v>
      </c>
    </row>
    <row r="177" spans="1:29">
      <c r="A177" s="5">
        <f t="shared" si="2"/>
        <v>37750</v>
      </c>
      <c r="B177" s="8">
        <v>0.33</v>
      </c>
      <c r="C177" s="8">
        <v>30.97</v>
      </c>
      <c r="D177" s="8">
        <v>26.35</v>
      </c>
      <c r="G177" s="8">
        <v>55.8</v>
      </c>
      <c r="H177" s="8">
        <v>56.34</v>
      </c>
      <c r="I177" s="8">
        <v>30.08</v>
      </c>
      <c r="J177" s="8">
        <v>33.39</v>
      </c>
      <c r="K177" s="8">
        <v>18.66</v>
      </c>
      <c r="L177" s="8">
        <v>22</v>
      </c>
      <c r="M177" s="8">
        <v>19.579999999999998</v>
      </c>
      <c r="N177" s="8">
        <v>55.11</v>
      </c>
      <c r="O177" s="8">
        <v>47.22</v>
      </c>
      <c r="P177" s="8">
        <v>17.09</v>
      </c>
      <c r="R177" s="6">
        <v>933.41</v>
      </c>
      <c r="S177" s="6">
        <v>8203.41</v>
      </c>
      <c r="U177" s="6">
        <v>3969.4</v>
      </c>
      <c r="V177" s="6">
        <v>1520.15</v>
      </c>
      <c r="X177" s="6">
        <v>7907.19</v>
      </c>
      <c r="Y177" s="6">
        <v>8808.18</v>
      </c>
      <c r="Z177" s="6">
        <v>12.05</v>
      </c>
      <c r="AC177" s="20">
        <v>348.6</v>
      </c>
    </row>
    <row r="178" spans="1:29">
      <c r="A178" s="5">
        <f t="shared" si="2"/>
        <v>37757</v>
      </c>
      <c r="B178" s="8">
        <v>0.34</v>
      </c>
      <c r="C178" s="8">
        <v>33.049999999999997</v>
      </c>
      <c r="D178" s="8">
        <v>25.57</v>
      </c>
      <c r="G178" s="8">
        <v>52.92</v>
      </c>
      <c r="H178" s="8">
        <v>56.04</v>
      </c>
      <c r="I178" s="8">
        <v>31.25</v>
      </c>
      <c r="J178" s="8">
        <v>32.57</v>
      </c>
      <c r="K178" s="8">
        <v>18.440000000000001</v>
      </c>
      <c r="L178" s="8">
        <v>21.98</v>
      </c>
      <c r="M178" s="8">
        <v>19.5</v>
      </c>
      <c r="N178" s="8">
        <v>56.27</v>
      </c>
      <c r="O178" s="8">
        <v>45.95</v>
      </c>
      <c r="P178" s="8">
        <v>17.420000000000002</v>
      </c>
      <c r="R178" s="6">
        <v>944.3</v>
      </c>
      <c r="S178" s="6">
        <v>8337.65</v>
      </c>
      <c r="U178" s="6">
        <v>4049</v>
      </c>
      <c r="V178" s="6">
        <v>1538.53</v>
      </c>
      <c r="X178" s="6">
        <v>8152.16</v>
      </c>
      <c r="Y178" s="6">
        <v>9084.16</v>
      </c>
      <c r="Z178" s="6">
        <v>12.12</v>
      </c>
      <c r="AC178" s="20">
        <v>354.7</v>
      </c>
    </row>
    <row r="179" spans="1:29">
      <c r="A179" s="5">
        <f t="shared" si="2"/>
        <v>37764</v>
      </c>
      <c r="B179" s="8">
        <v>0.33</v>
      </c>
      <c r="C179" s="8">
        <v>32.72</v>
      </c>
      <c r="D179" s="8">
        <v>24.22</v>
      </c>
      <c r="G179" s="8">
        <v>52</v>
      </c>
      <c r="H179" s="8">
        <v>53.09</v>
      </c>
      <c r="I179" s="8">
        <v>30.9</v>
      </c>
      <c r="J179" s="8">
        <v>33.08</v>
      </c>
      <c r="K179" s="8">
        <v>18.239999999999998</v>
      </c>
      <c r="L179" s="8">
        <v>22.1</v>
      </c>
      <c r="M179" s="8">
        <v>18.809999999999999</v>
      </c>
      <c r="N179" s="8">
        <v>52.48</v>
      </c>
      <c r="O179" s="8">
        <v>46</v>
      </c>
      <c r="P179" s="8">
        <v>18.16</v>
      </c>
      <c r="R179" s="6">
        <v>933.22</v>
      </c>
      <c r="S179" s="6">
        <v>8306.35</v>
      </c>
      <c r="U179" s="6">
        <v>3979.8</v>
      </c>
      <c r="V179" s="6">
        <v>1510.09</v>
      </c>
      <c r="X179" s="6">
        <v>8117.29</v>
      </c>
      <c r="Y179" s="6">
        <v>9093.18</v>
      </c>
      <c r="Z179" s="6">
        <v>12.13</v>
      </c>
      <c r="AC179" s="20">
        <v>368.8</v>
      </c>
    </row>
    <row r="180" spans="1:29">
      <c r="A180" s="5">
        <f t="shared" si="2"/>
        <v>37771</v>
      </c>
      <c r="B180" s="8">
        <v>0.32</v>
      </c>
      <c r="C180" s="8">
        <v>35.89</v>
      </c>
      <c r="D180" s="8">
        <v>24.61</v>
      </c>
      <c r="G180" s="8">
        <v>52.61</v>
      </c>
      <c r="H180" s="8">
        <v>54.35</v>
      </c>
      <c r="I180" s="8">
        <v>32.86</v>
      </c>
      <c r="J180" s="8">
        <v>34.1</v>
      </c>
      <c r="K180" s="8">
        <v>19.649999999999999</v>
      </c>
      <c r="L180" s="8">
        <v>22.79</v>
      </c>
      <c r="M180" s="8">
        <v>20.82</v>
      </c>
      <c r="N180" s="8">
        <v>52.6</v>
      </c>
      <c r="O180" s="8">
        <v>47.68</v>
      </c>
      <c r="P180" s="8">
        <v>17.48</v>
      </c>
      <c r="R180" s="6">
        <v>963.59</v>
      </c>
      <c r="S180" s="6">
        <v>8582.68</v>
      </c>
      <c r="U180" s="6">
        <v>4048.1</v>
      </c>
      <c r="V180" s="6">
        <v>1595.91</v>
      </c>
      <c r="X180" s="6">
        <v>8184.76</v>
      </c>
      <c r="Y180" s="6">
        <v>9303.73</v>
      </c>
      <c r="Z180" s="6">
        <v>12.79</v>
      </c>
      <c r="AC180" s="20">
        <v>364.5</v>
      </c>
    </row>
    <row r="181" spans="1:29">
      <c r="A181" s="5">
        <f t="shared" si="2"/>
        <v>37778</v>
      </c>
      <c r="B181" s="8">
        <v>0.31</v>
      </c>
      <c r="C181" s="8">
        <v>33.35</v>
      </c>
      <c r="D181" s="8">
        <v>23.67</v>
      </c>
      <c r="G181" s="8">
        <v>53.82</v>
      </c>
      <c r="H181" s="8">
        <v>52.75</v>
      </c>
      <c r="I181" s="8">
        <v>35.130000000000003</v>
      </c>
      <c r="J181" s="8">
        <v>35.340000000000003</v>
      </c>
      <c r="K181" s="8">
        <v>21.28</v>
      </c>
      <c r="L181" s="8">
        <v>23.45</v>
      </c>
      <c r="M181" s="8">
        <v>21.76</v>
      </c>
      <c r="N181" s="8">
        <v>55.9</v>
      </c>
      <c r="O181" s="8">
        <v>50.55</v>
      </c>
      <c r="P181" s="8">
        <v>18.350000000000001</v>
      </c>
      <c r="R181" s="6">
        <v>987.76</v>
      </c>
      <c r="S181" s="6">
        <v>8604.6</v>
      </c>
      <c r="U181" s="6">
        <v>4150.8</v>
      </c>
      <c r="V181" s="6">
        <v>1627.42</v>
      </c>
      <c r="X181" s="6">
        <v>8424.51</v>
      </c>
      <c r="Y181" s="6">
        <v>9487.3799999999992</v>
      </c>
      <c r="Z181" s="6">
        <v>13.08</v>
      </c>
      <c r="AC181" s="20">
        <v>363.7</v>
      </c>
    </row>
    <row r="182" spans="1:29">
      <c r="A182" s="5">
        <f t="shared" si="2"/>
        <v>37785</v>
      </c>
      <c r="B182" s="8">
        <v>0.31</v>
      </c>
      <c r="C182" s="8">
        <v>34.130000000000003</v>
      </c>
      <c r="D182" s="8">
        <v>24.65</v>
      </c>
      <c r="G182" s="8">
        <v>54.08</v>
      </c>
      <c r="H182" s="8">
        <v>52.56</v>
      </c>
      <c r="I182" s="8">
        <v>34.700000000000003</v>
      </c>
      <c r="J182" s="8">
        <v>35.54</v>
      </c>
      <c r="K182" s="8">
        <v>20.350000000000001</v>
      </c>
      <c r="L182" s="8">
        <v>23.68</v>
      </c>
      <c r="M182" s="8">
        <v>21.36</v>
      </c>
      <c r="N182" s="8">
        <v>56.06</v>
      </c>
      <c r="O182" s="8">
        <v>51.88</v>
      </c>
      <c r="P182" s="8">
        <v>18.190000000000001</v>
      </c>
      <c r="R182" s="6">
        <v>988.61</v>
      </c>
      <c r="S182" s="6">
        <v>8678.9699999999993</v>
      </c>
      <c r="U182" s="6">
        <v>4134.1000000000004</v>
      </c>
      <c r="V182" s="6">
        <v>1626.49</v>
      </c>
      <c r="X182" s="6">
        <v>8785.8700000000008</v>
      </c>
      <c r="Y182" s="6">
        <v>9694.6299999999992</v>
      </c>
      <c r="Z182" s="6">
        <v>13.21</v>
      </c>
      <c r="AC182" s="20">
        <v>356.6</v>
      </c>
    </row>
    <row r="183" spans="1:29">
      <c r="A183" s="5">
        <f t="shared" si="2"/>
        <v>37792</v>
      </c>
      <c r="B183" s="8">
        <v>0.34</v>
      </c>
      <c r="C183" s="8">
        <v>35.04</v>
      </c>
      <c r="D183" s="8">
        <v>26.33</v>
      </c>
      <c r="G183" s="8">
        <v>54.26</v>
      </c>
      <c r="H183" s="8">
        <v>54.45</v>
      </c>
      <c r="I183" s="8">
        <v>34.799999999999997</v>
      </c>
      <c r="J183" s="8">
        <v>37.130000000000003</v>
      </c>
      <c r="K183" s="8">
        <v>20.329999999999998</v>
      </c>
      <c r="L183" s="8">
        <v>23.24</v>
      </c>
      <c r="M183" s="8">
        <v>20.67</v>
      </c>
      <c r="N183" s="8">
        <v>59.52</v>
      </c>
      <c r="O183" s="8">
        <v>53.26</v>
      </c>
      <c r="P183" s="8">
        <v>18.5</v>
      </c>
      <c r="R183" s="6">
        <v>995.69</v>
      </c>
      <c r="S183" s="6">
        <v>8601.3799999999992</v>
      </c>
      <c r="U183" s="6">
        <v>4160.1000000000004</v>
      </c>
      <c r="V183" s="6">
        <v>1644.72</v>
      </c>
      <c r="X183" s="6">
        <v>8980.64</v>
      </c>
      <c r="Y183" s="6">
        <v>9855.64</v>
      </c>
      <c r="Z183" s="6">
        <v>13.57</v>
      </c>
      <c r="AC183" s="20">
        <v>356.3</v>
      </c>
    </row>
    <row r="184" spans="1:29">
      <c r="A184" s="5">
        <f t="shared" si="2"/>
        <v>37799</v>
      </c>
      <c r="B184" s="8">
        <v>0.33</v>
      </c>
      <c r="C184" s="8">
        <v>36.299999999999997</v>
      </c>
      <c r="D184" s="8">
        <v>25.63</v>
      </c>
      <c r="G184" s="8">
        <v>53.8</v>
      </c>
      <c r="H184" s="8">
        <v>51.54</v>
      </c>
      <c r="I184" s="8">
        <v>33.9</v>
      </c>
      <c r="J184" s="8">
        <v>35.729999999999997</v>
      </c>
      <c r="K184" s="8">
        <v>19.34</v>
      </c>
      <c r="L184" s="8">
        <v>23.26</v>
      </c>
      <c r="M184" s="8">
        <v>20.57</v>
      </c>
      <c r="N184" s="8">
        <v>57.75</v>
      </c>
      <c r="O184" s="8">
        <v>52.03</v>
      </c>
      <c r="P184" s="8">
        <v>17.600000000000001</v>
      </c>
      <c r="R184" s="6">
        <v>976.22</v>
      </c>
      <c r="S184" s="6">
        <v>8850.26</v>
      </c>
      <c r="U184" s="6">
        <v>4067.8</v>
      </c>
      <c r="V184" s="6">
        <v>1625.26</v>
      </c>
      <c r="X184" s="6">
        <v>9120.39</v>
      </c>
      <c r="Y184" s="6">
        <v>9930.31</v>
      </c>
      <c r="Z184" s="6">
        <v>13.31</v>
      </c>
      <c r="AC184" s="20">
        <v>345.2</v>
      </c>
    </row>
    <row r="185" spans="1:29">
      <c r="A185" s="5">
        <f t="shared" si="2"/>
        <v>37806</v>
      </c>
      <c r="B185" s="8">
        <v>0.34</v>
      </c>
      <c r="C185" s="8">
        <v>37.68</v>
      </c>
      <c r="D185" s="8">
        <v>26.45</v>
      </c>
      <c r="G185" s="8">
        <v>54.96</v>
      </c>
      <c r="H185" s="8">
        <v>52.99</v>
      </c>
      <c r="I185" s="8">
        <v>34.130000000000003</v>
      </c>
      <c r="J185" s="8">
        <v>35.9</v>
      </c>
      <c r="K185" s="8">
        <v>20.07</v>
      </c>
      <c r="L185" s="8">
        <v>23.12</v>
      </c>
      <c r="M185" s="8">
        <v>21.72</v>
      </c>
      <c r="N185" s="8">
        <v>57.87</v>
      </c>
      <c r="O185" s="8">
        <v>54.31</v>
      </c>
      <c r="P185" s="8">
        <v>18.29</v>
      </c>
      <c r="R185" s="6">
        <v>985.7</v>
      </c>
      <c r="S185" s="6">
        <v>9062.7900000000009</v>
      </c>
      <c r="U185" s="6">
        <v>4021.5</v>
      </c>
      <c r="V185" s="6">
        <v>1663.46</v>
      </c>
      <c r="X185" s="6">
        <v>9104.06</v>
      </c>
      <c r="Y185" s="6">
        <v>9657.2099999999991</v>
      </c>
      <c r="Z185" s="6">
        <v>13.82</v>
      </c>
      <c r="AC185" s="20">
        <v>351</v>
      </c>
    </row>
    <row r="186" spans="1:29">
      <c r="A186" s="5">
        <f t="shared" si="2"/>
        <v>37813</v>
      </c>
      <c r="B186" s="8">
        <v>0.35</v>
      </c>
      <c r="C186" s="8">
        <v>37.65</v>
      </c>
      <c r="D186" s="8">
        <v>27.31</v>
      </c>
      <c r="G186" s="8">
        <v>56.53</v>
      </c>
      <c r="H186" s="8">
        <v>51.88</v>
      </c>
      <c r="I186" s="8">
        <v>35.76</v>
      </c>
      <c r="J186" s="8">
        <v>34.93</v>
      </c>
      <c r="K186" s="8">
        <v>20.84</v>
      </c>
      <c r="L186" s="8">
        <v>21.96</v>
      </c>
      <c r="M186" s="8">
        <v>23.34</v>
      </c>
      <c r="N186" s="8">
        <v>58.15</v>
      </c>
      <c r="O186" s="8">
        <v>56.02</v>
      </c>
      <c r="P186" s="8">
        <v>17.36</v>
      </c>
      <c r="R186" s="6">
        <v>998.13</v>
      </c>
      <c r="S186" s="6">
        <v>9117.1200000000008</v>
      </c>
      <c r="U186" s="6">
        <v>4058.1</v>
      </c>
      <c r="V186" s="6">
        <v>1733.93</v>
      </c>
      <c r="X186" s="6">
        <v>9547.73</v>
      </c>
      <c r="Y186" s="6">
        <v>9636.81</v>
      </c>
      <c r="Z186" s="6">
        <v>14.03</v>
      </c>
      <c r="AC186" s="20">
        <v>344.8</v>
      </c>
    </row>
    <row r="187" spans="1:29">
      <c r="A187" s="5">
        <f t="shared" si="2"/>
        <v>37820</v>
      </c>
      <c r="B187" s="8">
        <v>0.37</v>
      </c>
      <c r="C187" s="8">
        <v>34.979999999999997</v>
      </c>
      <c r="D187" s="8">
        <v>26.89</v>
      </c>
      <c r="G187" s="8">
        <v>57</v>
      </c>
      <c r="H187" s="8">
        <v>52.74</v>
      </c>
      <c r="I187" s="8">
        <v>35.33</v>
      </c>
      <c r="J187" s="8">
        <v>32.43</v>
      </c>
      <c r="K187" s="8">
        <v>21.01</v>
      </c>
      <c r="L187" s="8">
        <v>22.45</v>
      </c>
      <c r="M187" s="8">
        <v>24.66</v>
      </c>
      <c r="N187" s="8">
        <v>58.46</v>
      </c>
      <c r="O187" s="8">
        <v>53.4</v>
      </c>
      <c r="P187" s="8">
        <v>16.89</v>
      </c>
      <c r="R187" s="6">
        <v>993.32</v>
      </c>
      <c r="S187" s="6">
        <v>9200.75</v>
      </c>
      <c r="U187" s="6">
        <v>4073.2</v>
      </c>
      <c r="V187" s="6">
        <v>1708.5</v>
      </c>
      <c r="X187" s="6">
        <v>9635.35</v>
      </c>
      <c r="Y187" s="6">
        <v>9911.5</v>
      </c>
      <c r="Z187" s="6">
        <v>13.93</v>
      </c>
      <c r="AC187" s="20">
        <v>347.2</v>
      </c>
    </row>
    <row r="188" spans="1:29">
      <c r="A188" s="5">
        <f t="shared" si="2"/>
        <v>37827</v>
      </c>
      <c r="B188" s="8">
        <v>0.38</v>
      </c>
      <c r="C188" s="8">
        <v>41.6</v>
      </c>
      <c r="D188" s="8">
        <v>26.89</v>
      </c>
      <c r="G188" s="8">
        <v>56.19</v>
      </c>
      <c r="H188" s="8">
        <v>52.23</v>
      </c>
      <c r="I188" s="8">
        <v>35.47</v>
      </c>
      <c r="J188" s="8">
        <v>31.57</v>
      </c>
      <c r="K188" s="8">
        <v>21.29</v>
      </c>
      <c r="L188" s="8">
        <v>22.52</v>
      </c>
      <c r="M188" s="8">
        <v>24.91</v>
      </c>
      <c r="N188" s="8">
        <v>54.44</v>
      </c>
      <c r="O188" s="8">
        <v>52.79</v>
      </c>
      <c r="P188" s="8">
        <v>18.68</v>
      </c>
      <c r="R188" s="6">
        <v>998.68</v>
      </c>
      <c r="S188" s="6">
        <v>8989.0499999999993</v>
      </c>
      <c r="U188" s="6">
        <v>4131.2</v>
      </c>
      <c r="V188" s="6">
        <v>1730.7</v>
      </c>
      <c r="X188" s="6">
        <v>9527.73</v>
      </c>
      <c r="Y188" s="6">
        <v>10140.84</v>
      </c>
      <c r="Z188" s="6">
        <v>14.1</v>
      </c>
      <c r="AC188" s="20">
        <v>362.7</v>
      </c>
    </row>
    <row r="189" spans="1:29">
      <c r="A189" s="5">
        <f t="shared" si="2"/>
        <v>37834</v>
      </c>
      <c r="B189" s="8">
        <v>0.37</v>
      </c>
      <c r="C189" s="8">
        <v>40.03</v>
      </c>
      <c r="D189" s="8">
        <v>26.17</v>
      </c>
      <c r="G189" s="8">
        <v>55.27</v>
      </c>
      <c r="H189" s="8">
        <v>50.43</v>
      </c>
      <c r="I189" s="8">
        <v>33.36</v>
      </c>
      <c r="J189" s="8">
        <v>30.97</v>
      </c>
      <c r="K189" s="8">
        <v>22.52</v>
      </c>
      <c r="L189" s="8">
        <v>22.38</v>
      </c>
      <c r="M189" s="8">
        <v>25.02</v>
      </c>
      <c r="N189" s="8">
        <v>51.32</v>
      </c>
      <c r="O189" s="8">
        <v>50.6</v>
      </c>
      <c r="P189" s="8">
        <v>17.079999999999998</v>
      </c>
      <c r="R189" s="6">
        <v>980.15</v>
      </c>
      <c r="S189" s="6">
        <v>9070.2099999999991</v>
      </c>
      <c r="U189" s="6">
        <v>4098.3999999999996</v>
      </c>
      <c r="V189" s="6">
        <v>1715.62</v>
      </c>
      <c r="X189" s="6">
        <v>9648.01</v>
      </c>
      <c r="Y189" s="6">
        <v>9939.2000000000007</v>
      </c>
      <c r="Z189" s="6">
        <v>14.11</v>
      </c>
      <c r="AC189" s="20">
        <v>346.1</v>
      </c>
    </row>
    <row r="190" spans="1:29">
      <c r="A190" s="5">
        <f t="shared" si="2"/>
        <v>37841</v>
      </c>
      <c r="B190" s="8">
        <v>0.35</v>
      </c>
      <c r="C190" s="8">
        <v>39.15</v>
      </c>
      <c r="D190" s="8">
        <v>25.58</v>
      </c>
      <c r="G190" s="8">
        <v>57.77</v>
      </c>
      <c r="H190" s="8">
        <v>51.75</v>
      </c>
      <c r="I190" s="8">
        <v>32.99</v>
      </c>
      <c r="J190" s="8">
        <v>31.53</v>
      </c>
      <c r="K190" s="8">
        <v>21.84</v>
      </c>
      <c r="L190" s="8">
        <v>22.43</v>
      </c>
      <c r="M190" s="8">
        <v>23.58</v>
      </c>
      <c r="N190" s="8">
        <v>52.61</v>
      </c>
      <c r="O190" s="8">
        <v>51.45</v>
      </c>
      <c r="P190" s="8">
        <v>18.489999999999998</v>
      </c>
      <c r="R190" s="6">
        <v>977.59</v>
      </c>
      <c r="S190" s="6">
        <v>9119.59</v>
      </c>
      <c r="U190" s="6">
        <v>4147.8</v>
      </c>
      <c r="V190" s="6">
        <v>1644.03</v>
      </c>
      <c r="X190" s="6">
        <v>9611.67</v>
      </c>
      <c r="Y190" s="6">
        <v>10248.6</v>
      </c>
      <c r="Z190" s="6">
        <v>14.03</v>
      </c>
      <c r="AC190" s="20">
        <v>356.3</v>
      </c>
    </row>
    <row r="191" spans="1:29">
      <c r="A191" s="5">
        <f t="shared" si="2"/>
        <v>37848</v>
      </c>
      <c r="B191" s="8">
        <v>0.35</v>
      </c>
      <c r="C191" s="8">
        <v>40.1</v>
      </c>
      <c r="D191" s="8">
        <v>25.54</v>
      </c>
      <c r="G191" s="8">
        <v>58.1</v>
      </c>
      <c r="H191" s="8">
        <v>51.05</v>
      </c>
      <c r="I191" s="8">
        <v>33.659999999999997</v>
      </c>
      <c r="J191" s="8">
        <v>32.270000000000003</v>
      </c>
      <c r="K191" s="8">
        <v>22.45</v>
      </c>
      <c r="L191" s="8">
        <v>22.51</v>
      </c>
      <c r="M191" s="8">
        <v>25.05</v>
      </c>
      <c r="N191" s="8">
        <v>50.62</v>
      </c>
      <c r="O191" s="8">
        <v>55.42</v>
      </c>
      <c r="P191" s="8">
        <v>18.3</v>
      </c>
      <c r="R191" s="6">
        <v>990.68</v>
      </c>
      <c r="S191" s="6">
        <v>9188.15</v>
      </c>
      <c r="U191" s="6">
        <v>4247.3</v>
      </c>
      <c r="V191" s="6">
        <v>1702.01</v>
      </c>
      <c r="X191" s="6">
        <v>9327.5300000000007</v>
      </c>
      <c r="Y191" s="6">
        <v>9945.2199999999993</v>
      </c>
      <c r="Z191" s="6">
        <v>14.39</v>
      </c>
      <c r="AC191" s="20">
        <v>363.2</v>
      </c>
    </row>
    <row r="192" spans="1:29">
      <c r="A192" s="5">
        <f t="shared" si="2"/>
        <v>37855</v>
      </c>
      <c r="B192" s="8">
        <v>0.37</v>
      </c>
      <c r="C192" s="8">
        <v>45.22</v>
      </c>
      <c r="D192" s="8">
        <v>26.22</v>
      </c>
      <c r="G192" s="8">
        <v>58.4</v>
      </c>
      <c r="H192" s="8">
        <v>49.54</v>
      </c>
      <c r="I192" s="8">
        <v>33.92</v>
      </c>
      <c r="J192" s="8">
        <v>31.73</v>
      </c>
      <c r="K192" s="8">
        <v>21.41</v>
      </c>
      <c r="L192" s="8">
        <v>21.64</v>
      </c>
      <c r="M192" s="8">
        <v>27.39</v>
      </c>
      <c r="N192" s="8">
        <v>50.27</v>
      </c>
      <c r="O192" s="8">
        <v>55.93</v>
      </c>
      <c r="P192" s="8">
        <v>19.28</v>
      </c>
      <c r="R192" s="6">
        <v>993.05</v>
      </c>
      <c r="S192" s="6">
        <v>9284.57</v>
      </c>
      <c r="U192" s="6">
        <v>4225.8999999999996</v>
      </c>
      <c r="V192" s="6">
        <v>1765.32</v>
      </c>
      <c r="X192" s="6">
        <v>9863.4699999999993</v>
      </c>
      <c r="Y192" s="6">
        <v>10424.56</v>
      </c>
      <c r="Z192" s="6">
        <v>15.12</v>
      </c>
      <c r="AC192" s="20">
        <v>363.1</v>
      </c>
    </row>
    <row r="193" spans="1:29">
      <c r="A193" s="5">
        <f t="shared" si="2"/>
        <v>37862</v>
      </c>
      <c r="B193" s="8">
        <v>0.4</v>
      </c>
      <c r="C193" s="8">
        <v>46.32</v>
      </c>
      <c r="D193" s="8">
        <v>26.52</v>
      </c>
      <c r="G193" s="8">
        <v>59.17</v>
      </c>
      <c r="H193" s="8">
        <v>49.58</v>
      </c>
      <c r="I193" s="8">
        <v>34.22</v>
      </c>
      <c r="J193" s="8">
        <v>31.82</v>
      </c>
      <c r="K193" s="8">
        <v>20.5</v>
      </c>
      <c r="L193" s="8">
        <v>21.76</v>
      </c>
      <c r="M193" s="8">
        <v>28.59</v>
      </c>
      <c r="N193" s="8">
        <v>50.32</v>
      </c>
      <c r="O193" s="8">
        <v>55.39</v>
      </c>
      <c r="P193" s="8">
        <v>20.21</v>
      </c>
      <c r="R193" s="6">
        <v>1008.02</v>
      </c>
      <c r="S193" s="6">
        <v>9153.9699999999993</v>
      </c>
      <c r="U193" s="6">
        <v>4161.1000000000004</v>
      </c>
      <c r="V193" s="6">
        <v>1810.45</v>
      </c>
      <c r="X193" s="6">
        <v>10281.17</v>
      </c>
      <c r="Y193" s="6">
        <v>10760.73</v>
      </c>
      <c r="Z193" s="6">
        <v>15.2</v>
      </c>
      <c r="AC193" s="20">
        <v>375.7</v>
      </c>
    </row>
    <row r="194" spans="1:29">
      <c r="A194" s="5">
        <f t="shared" si="2"/>
        <v>37869</v>
      </c>
      <c r="B194" s="8">
        <v>0.4</v>
      </c>
      <c r="C194" s="8">
        <v>46.52</v>
      </c>
      <c r="D194" s="8">
        <v>28.38</v>
      </c>
      <c r="G194" s="8">
        <v>58.89</v>
      </c>
      <c r="H194" s="8">
        <v>50.5</v>
      </c>
      <c r="I194" s="8">
        <v>34.19</v>
      </c>
      <c r="J194" s="8">
        <v>32.700000000000003</v>
      </c>
      <c r="K194" s="8">
        <v>21.19</v>
      </c>
      <c r="L194" s="8">
        <v>22.08</v>
      </c>
      <c r="M194" s="8">
        <v>28.71</v>
      </c>
      <c r="N194" s="8">
        <v>51</v>
      </c>
      <c r="O194" s="8">
        <v>58.95</v>
      </c>
      <c r="P194" s="8">
        <v>20.81</v>
      </c>
      <c r="R194" s="6">
        <v>1021.37</v>
      </c>
      <c r="S194" s="6">
        <v>9191.09</v>
      </c>
      <c r="U194" s="6">
        <v>4257.2</v>
      </c>
      <c r="V194" s="6">
        <v>1858.24</v>
      </c>
      <c r="X194" s="6">
        <v>10343.549999999999</v>
      </c>
      <c r="Y194" s="6">
        <v>10908.99</v>
      </c>
      <c r="Z194" s="6">
        <v>15.59</v>
      </c>
      <c r="AC194" s="20">
        <v>377.6</v>
      </c>
    </row>
    <row r="195" spans="1:29">
      <c r="A195" s="5">
        <f t="shared" si="2"/>
        <v>37876</v>
      </c>
      <c r="B195" s="8">
        <v>0.41</v>
      </c>
      <c r="C195" s="8">
        <v>45.68</v>
      </c>
      <c r="D195" s="8">
        <v>28.34</v>
      </c>
      <c r="G195" s="8">
        <v>57.48</v>
      </c>
      <c r="H195" s="8">
        <v>51.63</v>
      </c>
      <c r="I195" s="8">
        <v>34</v>
      </c>
      <c r="J195" s="8">
        <v>32.1</v>
      </c>
      <c r="K195" s="8">
        <v>20.239999999999998</v>
      </c>
      <c r="L195" s="8">
        <v>22</v>
      </c>
      <c r="M195" s="8">
        <v>28.34</v>
      </c>
      <c r="N195" s="8">
        <v>53.5</v>
      </c>
      <c r="O195" s="8">
        <v>63.25</v>
      </c>
      <c r="P195" s="8">
        <v>19.649999999999999</v>
      </c>
      <c r="R195" s="6">
        <v>1018.63</v>
      </c>
      <c r="S195" s="6">
        <v>9321.69</v>
      </c>
      <c r="U195" s="6">
        <v>4237.8</v>
      </c>
      <c r="V195" s="6">
        <v>1855.03</v>
      </c>
      <c r="X195" s="6">
        <v>10650.77</v>
      </c>
      <c r="Y195" s="6">
        <v>11170.61</v>
      </c>
      <c r="Z195" s="6">
        <v>15.43</v>
      </c>
      <c r="AC195" s="20">
        <v>375.8</v>
      </c>
    </row>
    <row r="196" spans="1:29">
      <c r="A196" s="5">
        <f t="shared" si="2"/>
        <v>37883</v>
      </c>
      <c r="B196" s="8">
        <v>0.4</v>
      </c>
      <c r="C196" s="8">
        <v>47.58</v>
      </c>
      <c r="D196" s="8">
        <v>29.96</v>
      </c>
      <c r="G196" s="8">
        <v>58.14</v>
      </c>
      <c r="H196" s="8">
        <v>50.31</v>
      </c>
      <c r="I196" s="8">
        <v>35.49</v>
      </c>
      <c r="J196" s="8">
        <v>31.76</v>
      </c>
      <c r="K196" s="8">
        <v>20.48</v>
      </c>
      <c r="L196" s="8">
        <v>21.59</v>
      </c>
      <c r="M196" s="8">
        <v>29.17</v>
      </c>
      <c r="N196" s="8">
        <v>52.29</v>
      </c>
      <c r="O196" s="8">
        <v>64.45</v>
      </c>
      <c r="P196" s="8">
        <v>20.13</v>
      </c>
      <c r="R196" s="6">
        <v>1036.3</v>
      </c>
      <c r="S196" s="6">
        <v>9348.8700000000008</v>
      </c>
      <c r="U196" s="6">
        <v>4257</v>
      </c>
      <c r="V196" s="6">
        <v>1905.7</v>
      </c>
      <c r="X196" s="6">
        <v>10712.81</v>
      </c>
      <c r="Y196" s="6">
        <v>10883.52</v>
      </c>
      <c r="Z196" s="6">
        <v>15.57</v>
      </c>
      <c r="AC196" s="20">
        <v>381.8</v>
      </c>
    </row>
    <row r="197" spans="1:29">
      <c r="A197" s="5">
        <f t="shared" ref="A197:A260" si="3">A196+7</f>
        <v>37890</v>
      </c>
      <c r="B197" s="8">
        <v>0.37</v>
      </c>
      <c r="C197" s="8">
        <v>48.56</v>
      </c>
      <c r="D197" s="8">
        <v>28.19</v>
      </c>
      <c r="G197" s="8">
        <v>56.8</v>
      </c>
      <c r="H197" s="8">
        <v>49.18</v>
      </c>
      <c r="I197" s="8">
        <v>34.19</v>
      </c>
      <c r="J197" s="8">
        <v>29.36</v>
      </c>
      <c r="K197" s="8">
        <v>20.079999999999998</v>
      </c>
      <c r="L197" s="8">
        <v>21.52</v>
      </c>
      <c r="M197" s="8">
        <v>27.27</v>
      </c>
      <c r="N197" s="8">
        <v>50.83</v>
      </c>
      <c r="O197" s="8">
        <v>60.3</v>
      </c>
      <c r="P197" s="8">
        <v>18.66</v>
      </c>
      <c r="R197" s="6">
        <v>996.85</v>
      </c>
      <c r="S197" s="6">
        <v>9415.82</v>
      </c>
      <c r="U197" s="6">
        <v>4157.1000000000004</v>
      </c>
      <c r="V197" s="6">
        <v>1792.07</v>
      </c>
      <c r="X197" s="6">
        <v>10938.42</v>
      </c>
      <c r="Y197" s="6">
        <v>10968.42</v>
      </c>
      <c r="Z197" s="6">
        <v>15.04</v>
      </c>
      <c r="AC197" s="20">
        <v>380.8</v>
      </c>
    </row>
    <row r="198" spans="1:29">
      <c r="A198" s="5">
        <f t="shared" si="3"/>
        <v>37897</v>
      </c>
      <c r="B198" s="8">
        <v>0.39</v>
      </c>
      <c r="C198" s="8">
        <v>52.89</v>
      </c>
      <c r="D198" s="8">
        <v>29.08</v>
      </c>
      <c r="G198" s="8">
        <v>57.48</v>
      </c>
      <c r="H198" s="8">
        <v>50.11</v>
      </c>
      <c r="I198" s="8">
        <v>35.17</v>
      </c>
      <c r="J198" s="8">
        <v>30.4</v>
      </c>
      <c r="K198" s="8">
        <v>21.28</v>
      </c>
      <c r="L198" s="8">
        <v>22.02</v>
      </c>
      <c r="M198" s="8">
        <v>29.61</v>
      </c>
      <c r="N198" s="8">
        <v>50.11</v>
      </c>
      <c r="O198" s="8">
        <v>62.25</v>
      </c>
      <c r="P198" s="8">
        <v>18.5</v>
      </c>
      <c r="R198" s="6">
        <v>1029.8499999999999</v>
      </c>
      <c r="S198" s="6">
        <v>9503.34</v>
      </c>
      <c r="U198" s="6">
        <v>4274</v>
      </c>
      <c r="V198" s="6">
        <v>1880.57</v>
      </c>
      <c r="X198" s="6">
        <v>10318.44</v>
      </c>
      <c r="Y198" s="6">
        <v>11290.15</v>
      </c>
      <c r="Z198" s="6">
        <v>15.88</v>
      </c>
      <c r="AC198" s="20">
        <v>369.4</v>
      </c>
    </row>
    <row r="199" spans="1:29">
      <c r="A199" s="5">
        <f t="shared" si="3"/>
        <v>37904</v>
      </c>
      <c r="B199" s="8">
        <v>0.42</v>
      </c>
      <c r="C199" s="8">
        <v>58.06</v>
      </c>
      <c r="D199" s="8">
        <v>28.91</v>
      </c>
      <c r="G199" s="8">
        <v>58.42</v>
      </c>
      <c r="H199" s="8">
        <v>49.24</v>
      </c>
      <c r="I199" s="8">
        <v>35.520000000000003</v>
      </c>
      <c r="J199" s="8">
        <v>29.14</v>
      </c>
      <c r="K199" s="8">
        <v>21.66</v>
      </c>
      <c r="L199" s="8">
        <v>21.92</v>
      </c>
      <c r="M199" s="8">
        <v>30.43</v>
      </c>
      <c r="N199" s="8">
        <v>49.48</v>
      </c>
      <c r="O199" s="8">
        <v>62.7</v>
      </c>
      <c r="P199" s="8">
        <v>18.77</v>
      </c>
      <c r="R199" s="6">
        <v>1038.06</v>
      </c>
      <c r="S199" s="6">
        <v>9471.5499999999993</v>
      </c>
      <c r="U199" s="6">
        <v>4311</v>
      </c>
      <c r="V199" s="6">
        <v>1915.31</v>
      </c>
      <c r="X199" s="6">
        <v>10709.29</v>
      </c>
      <c r="Y199" s="6">
        <v>11608.72</v>
      </c>
      <c r="Z199" s="6">
        <v>16.510000000000002</v>
      </c>
      <c r="AC199" s="20">
        <v>373.6</v>
      </c>
    </row>
    <row r="200" spans="1:29">
      <c r="A200" s="5">
        <f t="shared" si="3"/>
        <v>37911</v>
      </c>
      <c r="B200" s="8">
        <v>0.41</v>
      </c>
      <c r="C200" s="8">
        <v>59.69</v>
      </c>
      <c r="D200" s="8">
        <v>28.93</v>
      </c>
      <c r="G200" s="8">
        <v>58.84</v>
      </c>
      <c r="H200" s="8">
        <v>50.41</v>
      </c>
      <c r="I200" s="8">
        <v>36.340000000000003</v>
      </c>
      <c r="J200" s="8">
        <v>28.94</v>
      </c>
      <c r="K200" s="8">
        <v>21.58</v>
      </c>
      <c r="L200" s="8">
        <v>22.53</v>
      </c>
      <c r="M200" s="8">
        <v>31.66</v>
      </c>
      <c r="N200" s="8">
        <v>48.63</v>
      </c>
      <c r="O200" s="8">
        <v>62.19</v>
      </c>
      <c r="P200" s="8">
        <v>18.63</v>
      </c>
      <c r="R200" s="6">
        <v>1039.32</v>
      </c>
      <c r="S200" s="6">
        <v>9644.82</v>
      </c>
      <c r="U200" s="6">
        <v>4344</v>
      </c>
      <c r="V200" s="6">
        <v>1912.36</v>
      </c>
      <c r="X200" s="6">
        <v>10786.04</v>
      </c>
      <c r="Y200" s="6">
        <v>11935.83</v>
      </c>
      <c r="Z200" s="6">
        <v>16.53</v>
      </c>
      <c r="AC200" s="20">
        <v>371.8</v>
      </c>
    </row>
    <row r="201" spans="1:29">
      <c r="A201" s="5">
        <f t="shared" si="3"/>
        <v>37918</v>
      </c>
      <c r="B201" s="8">
        <v>0.4</v>
      </c>
      <c r="C201" s="8">
        <v>54.51</v>
      </c>
      <c r="D201" s="8">
        <v>26.61</v>
      </c>
      <c r="G201" s="8">
        <v>58.11</v>
      </c>
      <c r="H201" s="8">
        <v>50.35</v>
      </c>
      <c r="I201" s="8">
        <v>34.770000000000003</v>
      </c>
      <c r="J201" s="8">
        <v>29.95</v>
      </c>
      <c r="K201" s="8">
        <v>21.8</v>
      </c>
      <c r="L201" s="8">
        <v>22.7</v>
      </c>
      <c r="M201" s="8">
        <v>31.08</v>
      </c>
      <c r="N201" s="8">
        <v>44.79</v>
      </c>
      <c r="O201" s="8">
        <v>59.45</v>
      </c>
      <c r="P201" s="8">
        <v>19.559999999999999</v>
      </c>
      <c r="R201" s="6">
        <v>1028.9100000000001</v>
      </c>
      <c r="S201" s="6">
        <v>9313.08</v>
      </c>
      <c r="U201" s="6">
        <v>4239</v>
      </c>
      <c r="V201" s="6">
        <v>1865.59</v>
      </c>
      <c r="X201" s="6">
        <v>11037.89</v>
      </c>
      <c r="Y201" s="6">
        <v>12044.49</v>
      </c>
      <c r="Z201" s="6">
        <v>16.14</v>
      </c>
      <c r="AC201" s="20">
        <v>388.9</v>
      </c>
    </row>
    <row r="202" spans="1:29">
      <c r="A202" s="5">
        <f t="shared" si="3"/>
        <v>37925</v>
      </c>
      <c r="B202" s="8">
        <v>0.41</v>
      </c>
      <c r="C202" s="8">
        <v>54.43</v>
      </c>
      <c r="D202" s="8">
        <v>26.14</v>
      </c>
      <c r="G202" s="8">
        <v>58.95</v>
      </c>
      <c r="H202" s="8">
        <v>50.33</v>
      </c>
      <c r="I202" s="8">
        <v>35.9</v>
      </c>
      <c r="J202" s="8">
        <v>30.27</v>
      </c>
      <c r="K202" s="8">
        <v>22.64</v>
      </c>
      <c r="L202" s="8">
        <v>23.2</v>
      </c>
      <c r="M202" s="8">
        <v>32.950000000000003</v>
      </c>
      <c r="N202" s="8">
        <v>44.25</v>
      </c>
      <c r="O202" s="8">
        <v>58.02</v>
      </c>
      <c r="P202" s="8">
        <v>19.47</v>
      </c>
      <c r="R202" s="6">
        <v>1050.71</v>
      </c>
      <c r="S202" s="6">
        <v>9572.31</v>
      </c>
      <c r="U202" s="6">
        <v>4287.6000000000004</v>
      </c>
      <c r="V202" s="6">
        <v>1932.21</v>
      </c>
      <c r="X202" s="6">
        <v>10335.700000000001</v>
      </c>
      <c r="Y202" s="6">
        <v>11736.37</v>
      </c>
      <c r="Z202" s="6">
        <v>16.489999999999998</v>
      </c>
      <c r="AC202" s="20">
        <v>384.5</v>
      </c>
    </row>
    <row r="203" spans="1:29">
      <c r="A203" s="5">
        <f t="shared" si="3"/>
        <v>37932</v>
      </c>
      <c r="B203" s="8">
        <v>0.4</v>
      </c>
      <c r="C203" s="8">
        <v>54.31</v>
      </c>
      <c r="D203" s="8">
        <v>26.1</v>
      </c>
      <c r="G203" s="8">
        <v>58.42</v>
      </c>
      <c r="H203" s="8">
        <v>48.81</v>
      </c>
      <c r="I203" s="8">
        <v>36.04</v>
      </c>
      <c r="J203" s="8">
        <v>28.98</v>
      </c>
      <c r="K203" s="8">
        <v>23.4</v>
      </c>
      <c r="L203" s="8">
        <v>23.32</v>
      </c>
      <c r="M203" s="8">
        <v>33.869999999999997</v>
      </c>
      <c r="N203" s="8">
        <v>43.93</v>
      </c>
      <c r="O203" s="8">
        <v>63.35</v>
      </c>
      <c r="P203" s="8">
        <v>19.78</v>
      </c>
      <c r="R203" s="6">
        <v>1053.21</v>
      </c>
      <c r="S203" s="6">
        <v>9674.68</v>
      </c>
      <c r="U203" s="6">
        <v>4376.8999999999996</v>
      </c>
      <c r="V203" s="6">
        <v>1970.74</v>
      </c>
      <c r="X203" s="6">
        <v>10559.59</v>
      </c>
      <c r="Y203" s="6">
        <v>12190.1</v>
      </c>
      <c r="Z203" s="6">
        <v>16.88</v>
      </c>
      <c r="AC203" s="20">
        <v>383.3</v>
      </c>
    </row>
    <row r="204" spans="1:29">
      <c r="A204" s="5">
        <f t="shared" si="3"/>
        <v>37939</v>
      </c>
      <c r="B204" s="8">
        <v>0.38</v>
      </c>
      <c r="C204" s="8">
        <v>52.45</v>
      </c>
      <c r="D204" s="8">
        <v>25.5</v>
      </c>
      <c r="G204" s="8">
        <v>55</v>
      </c>
      <c r="H204" s="8">
        <v>52.12</v>
      </c>
      <c r="I204" s="8">
        <v>35.46</v>
      </c>
      <c r="J204" s="8">
        <v>29.38</v>
      </c>
      <c r="K204" s="8">
        <v>23.07</v>
      </c>
      <c r="L204" s="8">
        <v>23.35</v>
      </c>
      <c r="M204" s="8">
        <v>32.799999999999997</v>
      </c>
      <c r="N204" s="8">
        <v>46.58</v>
      </c>
      <c r="O204" s="8">
        <v>62.2</v>
      </c>
      <c r="P204" s="8">
        <v>21.22</v>
      </c>
      <c r="R204" s="6">
        <v>1050.3499999999999</v>
      </c>
      <c r="S204" s="6">
        <v>9721.7900000000009</v>
      </c>
      <c r="U204" s="6">
        <v>4397</v>
      </c>
      <c r="V204" s="6">
        <v>1930.26</v>
      </c>
      <c r="X204" s="6">
        <v>10628.98</v>
      </c>
      <c r="Y204" s="6">
        <v>12215.17</v>
      </c>
      <c r="Z204" s="6">
        <v>16.739999999999998</v>
      </c>
      <c r="AC204" s="20">
        <v>397.8</v>
      </c>
    </row>
    <row r="205" spans="1:29">
      <c r="A205" s="5">
        <f t="shared" si="3"/>
        <v>37946</v>
      </c>
      <c r="B205" s="8">
        <v>0.36</v>
      </c>
      <c r="C205" s="8">
        <v>48.58</v>
      </c>
      <c r="D205" s="8">
        <v>25.11</v>
      </c>
      <c r="G205" s="8">
        <v>54.81</v>
      </c>
      <c r="H205" s="8">
        <v>50.88</v>
      </c>
      <c r="I205" s="8">
        <v>35</v>
      </c>
      <c r="J205" s="8">
        <v>29.01</v>
      </c>
      <c r="K205" s="8">
        <v>22.58</v>
      </c>
      <c r="L205" s="8">
        <v>23.21</v>
      </c>
      <c r="M205" s="8">
        <v>32.32</v>
      </c>
      <c r="N205" s="8">
        <v>42.21</v>
      </c>
      <c r="O205" s="8">
        <v>59.02</v>
      </c>
      <c r="P205" s="8">
        <v>21.69</v>
      </c>
      <c r="R205" s="6">
        <v>1035.28</v>
      </c>
      <c r="S205" s="6">
        <v>9582.4599999999991</v>
      </c>
      <c r="U205" s="6">
        <v>4319</v>
      </c>
      <c r="V205" s="6">
        <v>1893.88</v>
      </c>
      <c r="X205" s="6">
        <v>10167.06</v>
      </c>
      <c r="Y205" s="6">
        <v>12203.53</v>
      </c>
      <c r="Z205" s="6">
        <v>16.27</v>
      </c>
      <c r="AC205" s="20">
        <v>396</v>
      </c>
    </row>
    <row r="206" spans="1:29">
      <c r="A206" s="5">
        <f t="shared" si="3"/>
        <v>37953</v>
      </c>
      <c r="B206" s="8">
        <v>0.37</v>
      </c>
      <c r="C206" s="8">
        <v>53.97</v>
      </c>
      <c r="D206" s="8">
        <v>25.71</v>
      </c>
      <c r="G206" s="8">
        <v>55.64</v>
      </c>
      <c r="H206" s="8">
        <v>49.3</v>
      </c>
      <c r="I206" s="8">
        <v>35.4</v>
      </c>
      <c r="J206" s="8">
        <v>29.59</v>
      </c>
      <c r="K206" s="8">
        <v>23.09</v>
      </c>
      <c r="L206" s="8">
        <v>23.25</v>
      </c>
      <c r="M206" s="8">
        <v>33.54</v>
      </c>
      <c r="N206" s="8">
        <v>40.6</v>
      </c>
      <c r="O206" s="8">
        <v>59.57</v>
      </c>
      <c r="P206" s="8">
        <v>22.34</v>
      </c>
      <c r="R206" s="6">
        <v>1058.2</v>
      </c>
      <c r="S206" s="6">
        <v>9801.1200000000008</v>
      </c>
      <c r="U206" s="6">
        <v>4342.6000000000004</v>
      </c>
      <c r="V206" s="6">
        <v>1960.26</v>
      </c>
      <c r="X206" s="6">
        <v>9852.83</v>
      </c>
      <c r="Y206" s="6">
        <v>11839.8</v>
      </c>
      <c r="Z206" s="6">
        <v>16.8</v>
      </c>
      <c r="AC206" s="20">
        <v>396.8</v>
      </c>
    </row>
    <row r="207" spans="1:29">
      <c r="A207" s="5">
        <f t="shared" si="3"/>
        <v>37960</v>
      </c>
      <c r="B207" s="8">
        <v>0.37</v>
      </c>
      <c r="C207" s="8">
        <v>51.56</v>
      </c>
      <c r="D207" s="8">
        <v>25.98</v>
      </c>
      <c r="G207" s="8">
        <v>53.48</v>
      </c>
      <c r="H207" s="8">
        <v>49.16</v>
      </c>
      <c r="I207" s="8">
        <v>34.96</v>
      </c>
      <c r="J207" s="8">
        <v>30.09</v>
      </c>
      <c r="K207" s="8">
        <v>21.67</v>
      </c>
      <c r="L207" s="8">
        <v>23.45</v>
      </c>
      <c r="M207" s="8">
        <v>32.1</v>
      </c>
      <c r="N207" s="8">
        <v>43.07</v>
      </c>
      <c r="O207" s="8">
        <v>63.08</v>
      </c>
      <c r="P207" s="8">
        <v>22.66</v>
      </c>
      <c r="R207" s="6">
        <v>1061.5</v>
      </c>
      <c r="S207" s="6">
        <v>9809.7900000000009</v>
      </c>
      <c r="U207" s="6">
        <v>4367</v>
      </c>
      <c r="V207" s="6">
        <v>1937.82</v>
      </c>
      <c r="X207" s="6">
        <v>10100.57</v>
      </c>
      <c r="Y207" s="6">
        <v>12317.47</v>
      </c>
      <c r="Z207" s="6">
        <v>16.989999999999998</v>
      </c>
      <c r="AC207" s="20">
        <v>406.4</v>
      </c>
    </row>
    <row r="208" spans="1:29">
      <c r="A208" s="5">
        <f t="shared" si="3"/>
        <v>37967</v>
      </c>
      <c r="B208" s="8">
        <v>0.37</v>
      </c>
      <c r="C208" s="8">
        <v>50.99</v>
      </c>
      <c r="D208" s="8">
        <v>26.65</v>
      </c>
      <c r="G208" s="8">
        <v>52.5</v>
      </c>
      <c r="H208" s="8">
        <v>49.39</v>
      </c>
      <c r="I208" s="8">
        <v>35.090000000000003</v>
      </c>
      <c r="J208" s="8">
        <v>30.12</v>
      </c>
      <c r="K208" s="8">
        <v>22.82</v>
      </c>
      <c r="L208" s="8">
        <v>24.69</v>
      </c>
      <c r="M208" s="8">
        <v>30.86</v>
      </c>
      <c r="N208" s="8">
        <v>43.65</v>
      </c>
      <c r="O208" s="8">
        <v>65.84</v>
      </c>
      <c r="P208" s="8">
        <v>21.75</v>
      </c>
      <c r="R208" s="6">
        <v>1074.1400000000001</v>
      </c>
      <c r="S208" s="6">
        <v>9768.68</v>
      </c>
      <c r="U208" s="6">
        <v>4347.6000000000004</v>
      </c>
      <c r="V208" s="6">
        <v>1949</v>
      </c>
      <c r="X208" s="6">
        <v>10373.459999999999</v>
      </c>
      <c r="Y208" s="6">
        <v>12314.73</v>
      </c>
      <c r="Z208" s="6">
        <v>17.28</v>
      </c>
      <c r="AC208" s="20">
        <v>409.4</v>
      </c>
    </row>
    <row r="209" spans="1:29">
      <c r="A209" s="5">
        <f t="shared" si="3"/>
        <v>37974</v>
      </c>
      <c r="B209" s="8">
        <v>0.35</v>
      </c>
      <c r="C209" s="8">
        <v>49.24</v>
      </c>
      <c r="D209" s="8">
        <v>27.36</v>
      </c>
      <c r="G209" s="8">
        <v>52.35</v>
      </c>
      <c r="H209" s="8">
        <v>50.1</v>
      </c>
      <c r="I209" s="8">
        <v>35.78</v>
      </c>
      <c r="J209" s="8">
        <v>30.77</v>
      </c>
      <c r="K209" s="8">
        <v>23.23</v>
      </c>
      <c r="L209" s="8">
        <v>25.05</v>
      </c>
      <c r="M209" s="8">
        <v>30.57</v>
      </c>
      <c r="N209" s="8">
        <v>44.36</v>
      </c>
      <c r="O209" s="8">
        <v>68.040000000000006</v>
      </c>
      <c r="P209" s="8">
        <v>21.73</v>
      </c>
      <c r="R209" s="6">
        <v>1088.67</v>
      </c>
      <c r="S209" s="6">
        <v>9628.5300000000007</v>
      </c>
      <c r="U209" s="6">
        <v>4412.3</v>
      </c>
      <c r="V209" s="6">
        <v>1951.02</v>
      </c>
      <c r="X209" s="6">
        <v>10169.66</v>
      </c>
      <c r="Y209" s="6">
        <v>12594.42</v>
      </c>
      <c r="Z209" s="6">
        <v>17.329999999999998</v>
      </c>
      <c r="AC209" s="20">
        <v>409.2</v>
      </c>
    </row>
    <row r="210" spans="1:29">
      <c r="A210" s="5">
        <f t="shared" si="3"/>
        <v>37981</v>
      </c>
      <c r="B210" s="8">
        <v>0.37</v>
      </c>
      <c r="C210" s="8">
        <v>53.47</v>
      </c>
      <c r="D210" s="8">
        <v>27.21</v>
      </c>
      <c r="G210" s="8">
        <v>52.52</v>
      </c>
      <c r="H210" s="8">
        <v>50.62</v>
      </c>
      <c r="I210" s="8">
        <v>36.22</v>
      </c>
      <c r="J210" s="8">
        <v>30.55</v>
      </c>
      <c r="K210" s="8">
        <v>23.21</v>
      </c>
      <c r="L210" s="8">
        <v>24.98</v>
      </c>
      <c r="M210" s="8">
        <v>31.36</v>
      </c>
      <c r="N210" s="8">
        <v>45.1</v>
      </c>
      <c r="O210" s="8">
        <v>67.25</v>
      </c>
      <c r="P210" s="8">
        <v>22.49</v>
      </c>
      <c r="R210" s="6">
        <v>1095.8900000000001</v>
      </c>
      <c r="S210" s="6">
        <v>9789.35</v>
      </c>
      <c r="U210" s="6">
        <v>4444.7</v>
      </c>
      <c r="V210" s="6">
        <v>1973.14</v>
      </c>
      <c r="X210" s="6">
        <v>10284.540000000001</v>
      </c>
      <c r="Y210" s="6">
        <v>12371.75</v>
      </c>
      <c r="Z210" s="6">
        <v>17.649999999999999</v>
      </c>
      <c r="AC210" s="20">
        <v>412.3</v>
      </c>
    </row>
    <row r="211" spans="1:29">
      <c r="A211" s="5">
        <f t="shared" si="3"/>
        <v>37988</v>
      </c>
      <c r="B211" s="8">
        <v>0.38</v>
      </c>
      <c r="C211" s="8">
        <v>51.9</v>
      </c>
      <c r="D211" s="8">
        <v>27.45</v>
      </c>
      <c r="G211" s="8">
        <v>52.3</v>
      </c>
      <c r="H211" s="8">
        <v>51.66</v>
      </c>
      <c r="I211" s="8">
        <v>36.619999999999997</v>
      </c>
      <c r="J211" s="8">
        <v>31.76</v>
      </c>
      <c r="K211" s="8">
        <v>23.67</v>
      </c>
      <c r="L211" s="8">
        <v>25.18</v>
      </c>
      <c r="M211" s="8">
        <v>32.159999999999997</v>
      </c>
      <c r="N211" s="8">
        <v>47.05</v>
      </c>
      <c r="O211" s="8">
        <v>68.959999999999994</v>
      </c>
      <c r="P211" s="8">
        <v>22.98</v>
      </c>
      <c r="R211" s="6">
        <v>1108.49</v>
      </c>
      <c r="S211" s="6">
        <v>9862.68</v>
      </c>
      <c r="U211" s="6">
        <v>4510.2</v>
      </c>
      <c r="V211" s="6">
        <v>2006.68</v>
      </c>
      <c r="X211" s="6">
        <v>10417.41</v>
      </c>
      <c r="Y211" s="6">
        <v>12456.7</v>
      </c>
      <c r="Z211" s="6">
        <v>18.62</v>
      </c>
      <c r="AC211" s="20">
        <v>415.7</v>
      </c>
    </row>
    <row r="212" spans="1:29">
      <c r="A212" s="5">
        <f t="shared" si="3"/>
        <v>37995</v>
      </c>
      <c r="B212" s="8">
        <v>0.41</v>
      </c>
      <c r="C212" s="8">
        <v>51.59</v>
      </c>
      <c r="D212" s="8">
        <v>27.66</v>
      </c>
      <c r="G212" s="8">
        <v>52.4</v>
      </c>
      <c r="H212" s="8">
        <v>51.4</v>
      </c>
      <c r="I212" s="8">
        <v>38.76</v>
      </c>
      <c r="J212" s="8">
        <v>32.47</v>
      </c>
      <c r="K212" s="8">
        <v>24.87</v>
      </c>
      <c r="L212" s="8">
        <v>24.8</v>
      </c>
      <c r="M212" s="8">
        <v>33.97</v>
      </c>
      <c r="N212" s="8">
        <v>47.13</v>
      </c>
      <c r="O212" s="8">
        <v>69.41</v>
      </c>
      <c r="P212" s="8">
        <v>22.64</v>
      </c>
      <c r="R212" s="6">
        <v>1121.8599999999999</v>
      </c>
      <c r="S212" s="6">
        <v>10042.16</v>
      </c>
      <c r="U212" s="6">
        <v>4466.3</v>
      </c>
      <c r="V212" s="6">
        <v>2086.92</v>
      </c>
      <c r="X212" s="6">
        <v>10676.64</v>
      </c>
      <c r="Y212" s="6">
        <v>12801.48</v>
      </c>
      <c r="Z212" s="6">
        <v>19.14</v>
      </c>
      <c r="AC212" s="20">
        <v>426.4</v>
      </c>
    </row>
    <row r="213" spans="1:29">
      <c r="A213" s="5">
        <f t="shared" si="3"/>
        <v>38002</v>
      </c>
      <c r="B213" s="8">
        <v>0.41</v>
      </c>
      <c r="C213" s="8">
        <v>55.72</v>
      </c>
      <c r="D213" s="8">
        <v>27.81</v>
      </c>
      <c r="G213" s="8">
        <v>53.48</v>
      </c>
      <c r="H213" s="8">
        <v>50.45</v>
      </c>
      <c r="I213" s="8">
        <v>39.270000000000003</v>
      </c>
      <c r="J213" s="8">
        <v>33.29</v>
      </c>
      <c r="K213" s="8">
        <v>24.85</v>
      </c>
      <c r="L213" s="8">
        <v>24.94</v>
      </c>
      <c r="M213" s="8">
        <v>32.89</v>
      </c>
      <c r="N213" s="8">
        <v>46.19</v>
      </c>
      <c r="O213" s="8">
        <v>68.95</v>
      </c>
      <c r="P213" s="8">
        <v>20.82</v>
      </c>
      <c r="R213" s="6">
        <v>1139.82</v>
      </c>
      <c r="S213" s="6">
        <v>10278.219999999999</v>
      </c>
      <c r="U213" s="6">
        <v>4487.8999999999996</v>
      </c>
      <c r="V213" s="6">
        <v>2140.46</v>
      </c>
      <c r="X213" s="6">
        <v>10965.05</v>
      </c>
      <c r="Y213" s="6">
        <v>13385.8</v>
      </c>
      <c r="Z213" s="6">
        <v>18.73</v>
      </c>
      <c r="AC213" s="20">
        <v>406.7</v>
      </c>
    </row>
    <row r="214" spans="1:29">
      <c r="A214" s="5">
        <f t="shared" si="3"/>
        <v>38009</v>
      </c>
      <c r="B214" s="8">
        <v>0.4</v>
      </c>
      <c r="C214" s="8">
        <v>57.11</v>
      </c>
      <c r="D214" s="8">
        <v>28.48</v>
      </c>
      <c r="G214" s="8">
        <v>54.21</v>
      </c>
      <c r="H214" s="8">
        <v>53</v>
      </c>
      <c r="I214" s="8">
        <v>39.6</v>
      </c>
      <c r="J214" s="8">
        <v>33.869999999999997</v>
      </c>
      <c r="K214" s="8">
        <v>24.05</v>
      </c>
      <c r="L214" s="8">
        <v>25.02</v>
      </c>
      <c r="M214" s="8">
        <v>31.75</v>
      </c>
      <c r="N214" s="8">
        <v>45.78</v>
      </c>
      <c r="O214" s="8">
        <v>68.77</v>
      </c>
      <c r="P214" s="8">
        <v>20.2</v>
      </c>
      <c r="R214" s="6">
        <v>1141.55</v>
      </c>
      <c r="S214" s="6">
        <v>10324.67</v>
      </c>
      <c r="U214" s="6">
        <v>4460.8</v>
      </c>
      <c r="V214" s="6">
        <v>2123.87</v>
      </c>
      <c r="X214" s="6">
        <v>10857.2</v>
      </c>
      <c r="Y214" s="6">
        <v>13167.76</v>
      </c>
      <c r="Z214" s="6">
        <v>19.22</v>
      </c>
      <c r="AC214" s="20">
        <v>407.9</v>
      </c>
    </row>
    <row r="215" spans="1:29">
      <c r="A215" s="5">
        <f t="shared" si="3"/>
        <v>38016</v>
      </c>
      <c r="B215" s="8">
        <v>0.4</v>
      </c>
      <c r="C215" s="8">
        <v>50.4</v>
      </c>
      <c r="D215" s="8">
        <v>27.65</v>
      </c>
      <c r="G215" s="8">
        <v>53.85</v>
      </c>
      <c r="H215" s="8">
        <v>53.42</v>
      </c>
      <c r="I215" s="8">
        <v>38.89</v>
      </c>
      <c r="J215" s="8">
        <v>33.21</v>
      </c>
      <c r="K215" s="8">
        <v>24</v>
      </c>
      <c r="L215" s="8">
        <v>24.62</v>
      </c>
      <c r="M215" s="8">
        <v>30.52</v>
      </c>
      <c r="N215" s="8">
        <v>47.6</v>
      </c>
      <c r="O215" s="8">
        <v>66.400000000000006</v>
      </c>
      <c r="P215" s="8">
        <v>19.7</v>
      </c>
      <c r="R215" s="6">
        <v>1131.1199999999999</v>
      </c>
      <c r="S215" s="6">
        <v>10409.85</v>
      </c>
      <c r="U215" s="6">
        <v>4390.7</v>
      </c>
      <c r="V215" s="6">
        <v>2066.15</v>
      </c>
      <c r="X215" s="6">
        <v>11069.01</v>
      </c>
      <c r="Y215" s="6">
        <v>13750.58</v>
      </c>
      <c r="Z215" s="6">
        <v>18.66</v>
      </c>
      <c r="AC215" s="20">
        <v>402.2</v>
      </c>
    </row>
    <row r="216" spans="1:29">
      <c r="A216" s="5">
        <f t="shared" si="3"/>
        <v>38023</v>
      </c>
      <c r="B216" s="8">
        <v>0.41</v>
      </c>
      <c r="C216" s="8">
        <v>46.35</v>
      </c>
      <c r="D216" s="8">
        <v>27.08</v>
      </c>
      <c r="G216" s="8">
        <v>57.58</v>
      </c>
      <c r="H216" s="8">
        <v>54.15</v>
      </c>
      <c r="I216" s="8">
        <v>39.729999999999997</v>
      </c>
      <c r="J216" s="8">
        <v>33.47</v>
      </c>
      <c r="K216" s="8">
        <v>23.35</v>
      </c>
      <c r="L216" s="8">
        <v>25.5</v>
      </c>
      <c r="M216" s="8">
        <v>30.88</v>
      </c>
      <c r="N216" s="8">
        <v>48.76</v>
      </c>
      <c r="O216" s="8">
        <v>68.7</v>
      </c>
      <c r="P216" s="8">
        <v>20.62</v>
      </c>
      <c r="R216" s="6">
        <v>1142.76</v>
      </c>
      <c r="S216" s="6">
        <v>10458.89</v>
      </c>
      <c r="U216" s="6">
        <v>4402.7</v>
      </c>
      <c r="V216" s="6">
        <v>2064.0100000000002</v>
      </c>
      <c r="X216" s="6">
        <v>10783.61</v>
      </c>
      <c r="Y216" s="6">
        <v>13289.37</v>
      </c>
      <c r="Z216" s="6">
        <v>18.8</v>
      </c>
      <c r="AC216" s="20">
        <v>403.6</v>
      </c>
    </row>
    <row r="217" spans="1:29">
      <c r="A217" s="5">
        <f t="shared" si="3"/>
        <v>38030</v>
      </c>
      <c r="B217" s="8">
        <v>0.41</v>
      </c>
      <c r="C217" s="8">
        <v>46.38</v>
      </c>
      <c r="D217" s="8">
        <v>26.59</v>
      </c>
      <c r="G217" s="8">
        <v>56.32</v>
      </c>
      <c r="H217" s="8">
        <v>54.23</v>
      </c>
      <c r="I217" s="8">
        <v>40.159999999999997</v>
      </c>
      <c r="J217" s="8">
        <v>33.92</v>
      </c>
      <c r="K217" s="8">
        <v>26.92</v>
      </c>
      <c r="L217" s="8">
        <v>25.57</v>
      </c>
      <c r="M217" s="8">
        <v>30.14</v>
      </c>
      <c r="N217" s="8">
        <v>48.88</v>
      </c>
      <c r="O217" s="8">
        <v>68</v>
      </c>
      <c r="P217" s="8">
        <v>20.98</v>
      </c>
      <c r="R217" s="6">
        <v>1145.81</v>
      </c>
      <c r="S217" s="6">
        <v>10600.51</v>
      </c>
      <c r="U217" s="6">
        <v>4412</v>
      </c>
      <c r="V217" s="6">
        <v>2053.56</v>
      </c>
      <c r="X217" s="6">
        <v>10460.92</v>
      </c>
      <c r="Y217" s="6">
        <v>13309.6</v>
      </c>
      <c r="Z217" s="6">
        <v>19.36</v>
      </c>
      <c r="AC217" s="20">
        <v>410.3</v>
      </c>
    </row>
    <row r="218" spans="1:29">
      <c r="A218" s="5">
        <f t="shared" si="3"/>
        <v>38037</v>
      </c>
      <c r="B218" s="8">
        <v>0.4</v>
      </c>
      <c r="C218" s="8">
        <v>45.17</v>
      </c>
      <c r="D218" s="8">
        <v>26.57</v>
      </c>
      <c r="G218" s="8">
        <v>59.43</v>
      </c>
      <c r="H218" s="8">
        <v>53.3</v>
      </c>
      <c r="I218" s="8">
        <v>40.57</v>
      </c>
      <c r="J218" s="8">
        <v>33.5</v>
      </c>
      <c r="K218" s="8">
        <v>26.55</v>
      </c>
      <c r="L218" s="8">
        <v>25.47</v>
      </c>
      <c r="M218" s="8">
        <v>30</v>
      </c>
      <c r="N218" s="8">
        <v>48.31</v>
      </c>
      <c r="O218" s="8">
        <v>69.06</v>
      </c>
      <c r="P218" s="8">
        <v>20.079999999999998</v>
      </c>
      <c r="R218" s="6">
        <v>1144.1099999999999</v>
      </c>
      <c r="S218" s="6">
        <v>10568.29</v>
      </c>
      <c r="U218" s="6">
        <v>4515</v>
      </c>
      <c r="V218" s="6">
        <v>2037.93</v>
      </c>
      <c r="X218" s="6">
        <v>10557.69</v>
      </c>
      <c r="Y218" s="6">
        <v>13739.8</v>
      </c>
      <c r="Z218" s="6">
        <v>19.09</v>
      </c>
      <c r="AC218" s="20">
        <v>397.5</v>
      </c>
    </row>
    <row r="219" spans="1:29">
      <c r="A219" s="5">
        <f t="shared" si="3"/>
        <v>38044</v>
      </c>
      <c r="B219" s="8">
        <v>0.43</v>
      </c>
      <c r="C219" s="8">
        <v>43.01</v>
      </c>
      <c r="D219" s="8">
        <v>26.53</v>
      </c>
      <c r="G219" s="8">
        <v>59.56</v>
      </c>
      <c r="H219" s="8">
        <v>53.91</v>
      </c>
      <c r="I219" s="8">
        <v>41.02</v>
      </c>
      <c r="J219" s="8">
        <v>34.53</v>
      </c>
      <c r="K219" s="8">
        <v>26.53</v>
      </c>
      <c r="L219" s="8">
        <v>24.98</v>
      </c>
      <c r="M219" s="8">
        <v>29.2</v>
      </c>
      <c r="N219" s="8">
        <v>48.08</v>
      </c>
      <c r="O219" s="8">
        <v>69.13</v>
      </c>
      <c r="P219" s="8">
        <v>20.45</v>
      </c>
      <c r="R219" s="6">
        <v>1144.94</v>
      </c>
      <c r="S219" s="6">
        <v>10488.07</v>
      </c>
      <c r="U219" s="6">
        <v>4492.2</v>
      </c>
      <c r="V219" s="6">
        <v>2029.82</v>
      </c>
      <c r="X219" s="6">
        <v>10720.69</v>
      </c>
      <c r="Y219" s="6">
        <v>13868.37</v>
      </c>
      <c r="Z219" s="6">
        <v>19.39</v>
      </c>
      <c r="AC219" s="20">
        <v>396.4</v>
      </c>
    </row>
    <row r="220" spans="1:29">
      <c r="A220" s="5">
        <f t="shared" si="3"/>
        <v>38051</v>
      </c>
      <c r="B220" s="8">
        <v>0.48</v>
      </c>
      <c r="C220" s="8">
        <v>44.09</v>
      </c>
      <c r="D220" s="8">
        <v>26.35</v>
      </c>
      <c r="G220" s="8">
        <v>60.24</v>
      </c>
      <c r="H220" s="8">
        <v>53.13</v>
      </c>
      <c r="I220" s="8">
        <v>43.01</v>
      </c>
      <c r="J220" s="8">
        <v>35.119999999999997</v>
      </c>
      <c r="K220" s="8">
        <v>26.48</v>
      </c>
      <c r="L220" s="8">
        <v>25.05</v>
      </c>
      <c r="M220" s="8">
        <v>28.95</v>
      </c>
      <c r="N220" s="8">
        <v>48.1</v>
      </c>
      <c r="O220" s="8">
        <v>70.540000000000006</v>
      </c>
      <c r="P220" s="8">
        <v>21.18</v>
      </c>
      <c r="R220" s="6">
        <v>1156.8599999999999</v>
      </c>
      <c r="S220" s="6">
        <v>10593.03</v>
      </c>
      <c r="U220" s="6">
        <v>4547.1000000000004</v>
      </c>
      <c r="V220" s="6">
        <v>2047.63</v>
      </c>
      <c r="X220" s="6">
        <v>11041.92</v>
      </c>
      <c r="Y220" s="6">
        <v>13907.03</v>
      </c>
      <c r="Z220" s="6">
        <v>19.760000000000002</v>
      </c>
      <c r="AC220" s="20">
        <v>401.3</v>
      </c>
    </row>
    <row r="221" spans="1:29">
      <c r="A221" s="5">
        <f t="shared" si="3"/>
        <v>38058</v>
      </c>
      <c r="B221" s="8">
        <v>0.49</v>
      </c>
      <c r="C221" s="8">
        <v>42.44</v>
      </c>
      <c r="D221" s="8">
        <v>25.38</v>
      </c>
      <c r="G221" s="8">
        <v>58.48</v>
      </c>
      <c r="H221" s="8">
        <v>50.71</v>
      </c>
      <c r="I221" s="8">
        <v>41.52</v>
      </c>
      <c r="J221" s="8">
        <v>34.15</v>
      </c>
      <c r="K221" s="8">
        <v>26.1</v>
      </c>
      <c r="L221" s="8">
        <v>24.23</v>
      </c>
      <c r="M221" s="8">
        <v>27.69</v>
      </c>
      <c r="N221" s="8">
        <v>45.15</v>
      </c>
      <c r="O221" s="8">
        <v>70.06</v>
      </c>
      <c r="P221" s="8">
        <v>21.29</v>
      </c>
      <c r="R221" s="6">
        <v>1120.5999999999999</v>
      </c>
      <c r="S221" s="6">
        <v>10627.85</v>
      </c>
      <c r="U221" s="6">
        <v>4467.3999999999996</v>
      </c>
      <c r="V221" s="6">
        <v>1984.73</v>
      </c>
      <c r="X221" s="6">
        <v>11537.29</v>
      </c>
      <c r="Y221" s="6">
        <v>13454.76</v>
      </c>
      <c r="Z221" s="6">
        <v>18.739999999999998</v>
      </c>
      <c r="AC221" s="20">
        <v>395.3</v>
      </c>
    </row>
    <row r="222" spans="1:29">
      <c r="A222" s="5">
        <f t="shared" si="3"/>
        <v>38065</v>
      </c>
      <c r="B222" s="8">
        <v>0.46</v>
      </c>
      <c r="C222" s="8">
        <v>42.8</v>
      </c>
      <c r="D222" s="8">
        <v>24.63</v>
      </c>
      <c r="G222" s="8">
        <v>58.6</v>
      </c>
      <c r="H222" s="8">
        <v>50.05</v>
      </c>
      <c r="I222" s="8">
        <v>41.33</v>
      </c>
      <c r="J222" s="8">
        <v>33.76</v>
      </c>
      <c r="K222" s="8">
        <v>25.39</v>
      </c>
      <c r="L222" s="8">
        <v>24.39</v>
      </c>
      <c r="M222" s="8">
        <v>26.49</v>
      </c>
      <c r="N222" s="8">
        <v>43.77</v>
      </c>
      <c r="O222" s="8">
        <v>70.38</v>
      </c>
      <c r="P222" s="8">
        <v>22.23</v>
      </c>
      <c r="R222" s="6">
        <v>1109.74</v>
      </c>
      <c r="S222" s="6">
        <v>10619.03</v>
      </c>
      <c r="U222" s="6">
        <v>4417.7</v>
      </c>
      <c r="V222" s="6">
        <v>1940.47</v>
      </c>
      <c r="X222" s="6">
        <v>11162.75</v>
      </c>
      <c r="Y222" s="6">
        <v>12932.23</v>
      </c>
      <c r="Z222" s="6">
        <v>18.739999999999998</v>
      </c>
      <c r="AC222" s="20">
        <v>412.5</v>
      </c>
    </row>
    <row r="223" spans="1:29">
      <c r="A223" s="5">
        <f t="shared" si="3"/>
        <v>38072</v>
      </c>
      <c r="B223" s="8">
        <v>0.48</v>
      </c>
      <c r="C223" s="8">
        <v>41.7</v>
      </c>
      <c r="D223" s="8">
        <v>25.03</v>
      </c>
      <c r="G223" s="8">
        <v>59.41</v>
      </c>
      <c r="H223" s="8">
        <v>50.13</v>
      </c>
      <c r="I223" s="8">
        <v>41.25</v>
      </c>
      <c r="J223" s="8">
        <v>32.450000000000003</v>
      </c>
      <c r="K223" s="8">
        <v>25.1</v>
      </c>
      <c r="L223" s="8">
        <v>24.39</v>
      </c>
      <c r="M223" s="8">
        <v>27.38</v>
      </c>
      <c r="N223" s="8">
        <v>44</v>
      </c>
      <c r="O223" s="8">
        <v>73.010000000000005</v>
      </c>
      <c r="P223" s="8">
        <v>22.76</v>
      </c>
      <c r="R223" s="6">
        <v>1108.02</v>
      </c>
      <c r="S223" s="6">
        <v>10583.92</v>
      </c>
      <c r="U223" s="6">
        <v>4357.5</v>
      </c>
      <c r="V223" s="6">
        <v>1960.02</v>
      </c>
      <c r="X223" s="6">
        <v>11418.51</v>
      </c>
      <c r="Y223" s="6">
        <v>12790.58</v>
      </c>
      <c r="Z223" s="6">
        <v>18.79</v>
      </c>
      <c r="AC223" s="20">
        <v>422.1</v>
      </c>
    </row>
    <row r="224" spans="1:29">
      <c r="A224" s="5">
        <f t="shared" si="3"/>
        <v>38079</v>
      </c>
      <c r="B224" s="8">
        <v>0.49</v>
      </c>
      <c r="C224" s="8">
        <v>46.09</v>
      </c>
      <c r="D224" s="8">
        <v>25.85</v>
      </c>
      <c r="G224" s="8">
        <v>58.6</v>
      </c>
      <c r="H224" s="8">
        <v>51.18</v>
      </c>
      <c r="I224" s="8">
        <v>41.53</v>
      </c>
      <c r="J224" s="8">
        <v>33.549999999999997</v>
      </c>
      <c r="K224" s="8">
        <v>25.95</v>
      </c>
      <c r="L224" s="8">
        <v>25.47</v>
      </c>
      <c r="M224" s="8">
        <v>28.12</v>
      </c>
      <c r="N224" s="8">
        <v>45.06</v>
      </c>
      <c r="O224" s="8">
        <v>73.760000000000005</v>
      </c>
      <c r="P224" s="8">
        <v>24.1</v>
      </c>
      <c r="R224" s="6">
        <v>1141.8</v>
      </c>
      <c r="S224" s="6">
        <v>10595.55</v>
      </c>
      <c r="U224" s="6">
        <v>4465.6000000000004</v>
      </c>
      <c r="V224" s="6">
        <v>2057.17</v>
      </c>
      <c r="X224" s="6">
        <v>11770.65</v>
      </c>
      <c r="Y224" s="6">
        <v>12483.24</v>
      </c>
      <c r="Z224" s="6">
        <v>19.86</v>
      </c>
      <c r="AC224" s="20">
        <v>421.6</v>
      </c>
    </row>
    <row r="225" spans="1:29">
      <c r="A225" s="5">
        <f t="shared" si="3"/>
        <v>38086</v>
      </c>
      <c r="B225" s="8">
        <v>0.49</v>
      </c>
      <c r="C225" s="8">
        <v>48.1</v>
      </c>
      <c r="D225" s="8">
        <v>25.48</v>
      </c>
      <c r="G225" s="8">
        <v>56.69</v>
      </c>
      <c r="H225" s="8">
        <v>50.87</v>
      </c>
      <c r="I225" s="8">
        <v>41.15</v>
      </c>
      <c r="J225" s="8">
        <v>33.61</v>
      </c>
      <c r="K225" s="8">
        <v>26.25</v>
      </c>
      <c r="L225" s="8">
        <v>25.62</v>
      </c>
      <c r="M225" s="8">
        <v>27.37</v>
      </c>
      <c r="N225" s="8">
        <v>44.63</v>
      </c>
      <c r="O225" s="8">
        <v>74</v>
      </c>
      <c r="P225" s="8">
        <v>23.49</v>
      </c>
      <c r="R225" s="6">
        <v>1139.33</v>
      </c>
      <c r="S225" s="6">
        <v>10240.08</v>
      </c>
      <c r="U225" s="6">
        <v>4489.7</v>
      </c>
      <c r="V225" s="6">
        <v>2052.88</v>
      </c>
      <c r="X225" s="6">
        <v>11815.95</v>
      </c>
      <c r="Y225" s="6">
        <v>12731.76</v>
      </c>
      <c r="Z225" s="6">
        <v>20.05</v>
      </c>
      <c r="AC225" s="20">
        <v>419.9</v>
      </c>
    </row>
    <row r="226" spans="1:29">
      <c r="A226" s="5">
        <f t="shared" si="3"/>
        <v>38093</v>
      </c>
      <c r="B226" s="8">
        <v>0.52</v>
      </c>
      <c r="C226" s="8">
        <v>45.5</v>
      </c>
      <c r="D226" s="8">
        <v>25.16</v>
      </c>
      <c r="G226" s="8">
        <v>58.44</v>
      </c>
      <c r="H226" s="8">
        <v>54.13</v>
      </c>
      <c r="I226" s="8">
        <v>39.26</v>
      </c>
      <c r="J226" s="8">
        <v>33.11</v>
      </c>
      <c r="K226" s="8">
        <v>24.9</v>
      </c>
      <c r="L226" s="8">
        <v>25.97</v>
      </c>
      <c r="M226" s="8">
        <v>26.45</v>
      </c>
      <c r="N226" s="8">
        <v>47.08</v>
      </c>
      <c r="O226" s="8">
        <v>72.819999999999993</v>
      </c>
      <c r="P226" s="8">
        <v>21.92</v>
      </c>
      <c r="R226" s="6">
        <v>1134.56</v>
      </c>
      <c r="S226" s="6">
        <v>10186.6</v>
      </c>
      <c r="U226" s="6">
        <v>4537.3</v>
      </c>
      <c r="V226" s="6">
        <v>1995.74</v>
      </c>
      <c r="X226" s="6">
        <v>11897.51</v>
      </c>
      <c r="Y226" s="6">
        <v>12909.37</v>
      </c>
      <c r="Z226" s="6">
        <v>19.66</v>
      </c>
      <c r="AC226" s="20">
        <v>401</v>
      </c>
    </row>
    <row r="227" spans="1:29">
      <c r="A227" s="5">
        <f t="shared" si="3"/>
        <v>38100</v>
      </c>
      <c r="B227" s="8">
        <v>0.49</v>
      </c>
      <c r="C227" s="8">
        <v>46.29</v>
      </c>
      <c r="D227" s="8">
        <v>27.54</v>
      </c>
      <c r="G227" s="8">
        <v>58.77</v>
      </c>
      <c r="H227" s="8">
        <v>53.61</v>
      </c>
      <c r="I227" s="8">
        <v>38.299999999999997</v>
      </c>
      <c r="J227" s="8">
        <v>33.82</v>
      </c>
      <c r="K227" s="8">
        <v>24.64</v>
      </c>
      <c r="L227" s="8">
        <v>25.5</v>
      </c>
      <c r="M227" s="8">
        <v>27.53</v>
      </c>
      <c r="N227" s="8">
        <v>46.76</v>
      </c>
      <c r="O227" s="8">
        <v>75.75</v>
      </c>
      <c r="P227" s="8">
        <v>20.86</v>
      </c>
      <c r="R227" s="6">
        <v>1140.5999999999999</v>
      </c>
      <c r="S227" s="6">
        <v>10212.969999999999</v>
      </c>
      <c r="U227" s="6">
        <v>4570</v>
      </c>
      <c r="V227" s="6">
        <v>2049.77</v>
      </c>
      <c r="X227" s="6">
        <v>11824.56</v>
      </c>
      <c r="Y227" s="6">
        <v>12458.38</v>
      </c>
      <c r="Z227" s="6">
        <v>19.510000000000002</v>
      </c>
      <c r="AC227" s="20">
        <v>395.1</v>
      </c>
    </row>
    <row r="228" spans="1:29">
      <c r="A228" s="5">
        <f t="shared" si="3"/>
        <v>38107</v>
      </c>
      <c r="B228" s="8">
        <v>0.46</v>
      </c>
      <c r="C228" s="8">
        <v>43.6</v>
      </c>
      <c r="D228" s="8">
        <v>26.13</v>
      </c>
      <c r="G228" s="8">
        <v>57.07</v>
      </c>
      <c r="H228" s="8">
        <v>54.29</v>
      </c>
      <c r="I228" s="8">
        <v>37.61</v>
      </c>
      <c r="J228" s="8">
        <v>34.01</v>
      </c>
      <c r="K228" s="8">
        <v>23.18</v>
      </c>
      <c r="L228" s="8">
        <v>25.43</v>
      </c>
      <c r="M228" s="8">
        <v>25.73</v>
      </c>
      <c r="N228" s="8">
        <v>47</v>
      </c>
      <c r="O228" s="8">
        <v>73.209999999999994</v>
      </c>
      <c r="P228" s="8">
        <v>19.23</v>
      </c>
      <c r="R228" s="6">
        <v>1107.24</v>
      </c>
      <c r="S228" s="6">
        <v>10470.59</v>
      </c>
      <c r="U228" s="6">
        <v>4489.7</v>
      </c>
      <c r="V228" s="6">
        <v>1920.15</v>
      </c>
      <c r="X228" s="6">
        <v>12120.66</v>
      </c>
      <c r="Y228" s="6">
        <v>12383.94</v>
      </c>
      <c r="Z228" s="6">
        <v>17.59</v>
      </c>
      <c r="AC228" s="20">
        <v>387</v>
      </c>
    </row>
    <row r="229" spans="1:29">
      <c r="A229" s="5">
        <f t="shared" si="3"/>
        <v>38114</v>
      </c>
      <c r="B229" s="8">
        <v>0.48</v>
      </c>
      <c r="C229" s="8">
        <v>41.9</v>
      </c>
      <c r="D229" s="8">
        <v>25.78</v>
      </c>
      <c r="G229" s="8">
        <v>53.9</v>
      </c>
      <c r="H229" s="8">
        <v>55.3</v>
      </c>
      <c r="I229" s="8">
        <v>36.479999999999997</v>
      </c>
      <c r="J229" s="8">
        <v>33.130000000000003</v>
      </c>
      <c r="K229" s="8">
        <v>22.45</v>
      </c>
      <c r="L229" s="8">
        <v>25.37</v>
      </c>
      <c r="M229" s="8">
        <v>26.47</v>
      </c>
      <c r="N229" s="8">
        <v>47.71</v>
      </c>
      <c r="O229" s="8">
        <v>69.709999999999994</v>
      </c>
      <c r="P229" s="8">
        <v>18.38</v>
      </c>
      <c r="R229" s="6">
        <v>1098.7</v>
      </c>
      <c r="S229" s="6">
        <v>10442.030000000001</v>
      </c>
      <c r="U229" s="6">
        <v>4498.3999999999996</v>
      </c>
      <c r="V229" s="6">
        <v>1917.96</v>
      </c>
      <c r="X229" s="6">
        <v>11761.79</v>
      </c>
      <c r="Y229" s="6">
        <v>11942.96</v>
      </c>
      <c r="Z229" s="6">
        <v>17.38</v>
      </c>
      <c r="AC229" s="20">
        <v>378.7</v>
      </c>
    </row>
    <row r="230" spans="1:29">
      <c r="A230" s="5">
        <f t="shared" si="3"/>
        <v>38121</v>
      </c>
      <c r="B230" s="8">
        <v>0.48</v>
      </c>
      <c r="C230" s="8">
        <v>43.05</v>
      </c>
      <c r="D230" s="8">
        <v>25.86</v>
      </c>
      <c r="G230" s="8">
        <v>55.06</v>
      </c>
      <c r="H230" s="8">
        <v>54.52</v>
      </c>
      <c r="I230" s="8">
        <v>35.659999999999997</v>
      </c>
      <c r="J230" s="8">
        <v>32.76</v>
      </c>
      <c r="K230" s="8">
        <v>23.25</v>
      </c>
      <c r="L230" s="8">
        <v>25</v>
      </c>
      <c r="M230" s="8">
        <v>27.04</v>
      </c>
      <c r="N230" s="8">
        <v>46.45</v>
      </c>
      <c r="O230" s="8">
        <v>68.2</v>
      </c>
      <c r="P230" s="8">
        <v>18.79</v>
      </c>
      <c r="R230" s="6">
        <v>1095.7</v>
      </c>
      <c r="S230" s="6">
        <v>10451.969999999999</v>
      </c>
      <c r="U230" s="6">
        <v>4441.8</v>
      </c>
      <c r="V230" s="6">
        <v>1904.25</v>
      </c>
      <c r="X230" s="6">
        <v>11438.82</v>
      </c>
      <c r="Y230" s="6">
        <v>11910.76</v>
      </c>
      <c r="Z230" s="6">
        <v>16.55</v>
      </c>
      <c r="AC230" s="20">
        <v>377</v>
      </c>
    </row>
    <row r="231" spans="1:29">
      <c r="A231" s="5">
        <f t="shared" si="3"/>
        <v>38128</v>
      </c>
      <c r="B231" s="8">
        <v>0.48</v>
      </c>
      <c r="C231" s="8">
        <v>41.17</v>
      </c>
      <c r="D231" s="8">
        <v>25.89</v>
      </c>
      <c r="G231" s="8">
        <v>55.09</v>
      </c>
      <c r="H231" s="8">
        <v>54.93</v>
      </c>
      <c r="I231" s="8">
        <v>36.08</v>
      </c>
      <c r="J231" s="8">
        <v>32.21</v>
      </c>
      <c r="K231" s="8">
        <v>23.01</v>
      </c>
      <c r="L231" s="8">
        <v>24.68</v>
      </c>
      <c r="M231" s="8">
        <v>27.55</v>
      </c>
      <c r="N231" s="8">
        <v>46.59</v>
      </c>
      <c r="O231" s="8">
        <v>69.28</v>
      </c>
      <c r="P231" s="8">
        <v>19.88</v>
      </c>
      <c r="R231" s="6">
        <v>1093.56</v>
      </c>
      <c r="S231" s="6">
        <v>10472.84</v>
      </c>
      <c r="U231" s="6">
        <v>4431.3999999999996</v>
      </c>
      <c r="V231" s="6">
        <v>1912.09</v>
      </c>
      <c r="X231" s="6">
        <v>10849.63</v>
      </c>
      <c r="Y231" s="6">
        <v>11276.86</v>
      </c>
      <c r="Z231" s="6">
        <v>16.98</v>
      </c>
      <c r="AC231" s="20">
        <v>384.8</v>
      </c>
    </row>
    <row r="232" spans="1:29">
      <c r="A232" s="5">
        <f t="shared" si="3"/>
        <v>38135</v>
      </c>
      <c r="B232" s="8">
        <v>0.5</v>
      </c>
      <c r="C232" s="8">
        <v>48.5</v>
      </c>
      <c r="D232" s="8">
        <v>26.23</v>
      </c>
      <c r="G232" s="8">
        <v>55.73</v>
      </c>
      <c r="H232" s="8">
        <v>55.68</v>
      </c>
      <c r="I232" s="8">
        <v>36.840000000000003</v>
      </c>
      <c r="J232" s="8">
        <v>31.15</v>
      </c>
      <c r="K232" s="8">
        <v>23.47</v>
      </c>
      <c r="L232" s="8">
        <v>25.67</v>
      </c>
      <c r="M232" s="8">
        <v>28.55</v>
      </c>
      <c r="N232" s="8">
        <v>47.3</v>
      </c>
      <c r="O232" s="8">
        <v>72.349999999999994</v>
      </c>
      <c r="P232" s="8">
        <v>20.8</v>
      </c>
      <c r="R232" s="6">
        <v>1120.68</v>
      </c>
      <c r="S232" s="6">
        <v>10225.57</v>
      </c>
      <c r="U232" s="6">
        <v>4430.7</v>
      </c>
      <c r="V232" s="6">
        <v>1986.74</v>
      </c>
      <c r="X232" s="6">
        <v>11070.25</v>
      </c>
      <c r="Y232" s="6">
        <v>11576.01</v>
      </c>
      <c r="Z232" s="6">
        <v>17.79</v>
      </c>
      <c r="AC232" s="20">
        <v>394</v>
      </c>
    </row>
    <row r="233" spans="1:29">
      <c r="A233" s="5">
        <f t="shared" si="3"/>
        <v>38142</v>
      </c>
      <c r="B233" s="8">
        <v>0.51</v>
      </c>
      <c r="C233" s="8">
        <v>50.95</v>
      </c>
      <c r="D233" s="8">
        <v>25.95</v>
      </c>
      <c r="G233" s="8">
        <v>56.64</v>
      </c>
      <c r="H233" s="8">
        <v>56.28</v>
      </c>
      <c r="I233" s="8">
        <v>37.26</v>
      </c>
      <c r="J233" s="8">
        <v>31.45</v>
      </c>
      <c r="K233" s="8">
        <v>24.06</v>
      </c>
      <c r="L233" s="8">
        <v>26.11</v>
      </c>
      <c r="M233" s="8">
        <v>28.14</v>
      </c>
      <c r="N233" s="8">
        <v>48.2</v>
      </c>
      <c r="O233" s="8">
        <v>74.709999999999994</v>
      </c>
      <c r="P233" s="8">
        <v>20.23</v>
      </c>
      <c r="R233" s="6">
        <v>1122.5</v>
      </c>
      <c r="S233" s="6">
        <v>10117.34</v>
      </c>
      <c r="U233" s="6">
        <v>4454.3999999999996</v>
      </c>
      <c r="V233" s="6">
        <v>1978.62</v>
      </c>
      <c r="X233" s="6">
        <v>11309.57</v>
      </c>
      <c r="Y233" s="6">
        <v>12116.87</v>
      </c>
      <c r="Z233" s="6">
        <v>17.53</v>
      </c>
      <c r="AC233" s="20">
        <v>390.9</v>
      </c>
    </row>
    <row r="234" spans="1:29">
      <c r="A234" s="5">
        <f t="shared" si="3"/>
        <v>38149</v>
      </c>
      <c r="B234" s="8">
        <v>0.55000000000000004</v>
      </c>
      <c r="C234" s="8">
        <v>49.94</v>
      </c>
      <c r="D234" s="8">
        <v>26.77</v>
      </c>
      <c r="G234" s="8">
        <v>57.02</v>
      </c>
      <c r="H234" s="8">
        <v>57.07</v>
      </c>
      <c r="I234" s="8">
        <v>37.799999999999997</v>
      </c>
      <c r="J234" s="8">
        <v>32.67</v>
      </c>
      <c r="K234" s="8">
        <v>24.72</v>
      </c>
      <c r="L234" s="8">
        <v>25.82</v>
      </c>
      <c r="M234" s="8">
        <v>28.64</v>
      </c>
      <c r="N234" s="8">
        <v>47.78</v>
      </c>
      <c r="O234" s="8">
        <v>76.38</v>
      </c>
      <c r="P234" s="8">
        <v>19.18</v>
      </c>
      <c r="R234" s="6">
        <v>1136.47</v>
      </c>
      <c r="S234" s="6">
        <v>10012.870000000001</v>
      </c>
      <c r="U234" s="6">
        <v>4484</v>
      </c>
      <c r="V234" s="6">
        <v>1999.87</v>
      </c>
      <c r="X234" s="6">
        <v>11128.05</v>
      </c>
      <c r="Y234" s="6">
        <v>12022.64</v>
      </c>
      <c r="Z234" s="6">
        <v>17.5</v>
      </c>
      <c r="AC234" s="20">
        <v>385.9</v>
      </c>
    </row>
    <row r="235" spans="1:29">
      <c r="A235" s="5">
        <f t="shared" si="3"/>
        <v>38156</v>
      </c>
      <c r="B235" s="8">
        <v>0.59</v>
      </c>
      <c r="C235" s="8">
        <v>49.6</v>
      </c>
      <c r="D235" s="8">
        <v>28.35</v>
      </c>
      <c r="G235" s="8">
        <v>55.62</v>
      </c>
      <c r="H235" s="8">
        <v>55.16</v>
      </c>
      <c r="I235" s="8">
        <v>37.21</v>
      </c>
      <c r="J235" s="8">
        <v>32.47</v>
      </c>
      <c r="K235" s="8">
        <v>25.02</v>
      </c>
      <c r="L235" s="8">
        <v>25.7</v>
      </c>
      <c r="M235" s="8">
        <v>27.64</v>
      </c>
      <c r="N235" s="8">
        <v>48.36</v>
      </c>
      <c r="O235" s="8">
        <v>79.3</v>
      </c>
      <c r="P235" s="8">
        <v>19.760000000000002</v>
      </c>
      <c r="R235" s="6">
        <v>1136.8499999999999</v>
      </c>
      <c r="S235" s="6">
        <v>9966.74</v>
      </c>
      <c r="U235" s="6">
        <v>4505.8</v>
      </c>
      <c r="V235" s="6">
        <v>1986.73</v>
      </c>
      <c r="X235" s="6">
        <v>11526.82</v>
      </c>
      <c r="Y235" s="6">
        <v>12396.39</v>
      </c>
      <c r="Z235" s="6">
        <v>16.91</v>
      </c>
      <c r="AC235" s="20">
        <v>395.1</v>
      </c>
    </row>
    <row r="236" spans="1:29">
      <c r="A236" s="5">
        <f t="shared" si="3"/>
        <v>38163</v>
      </c>
      <c r="B236" s="8">
        <v>0.6</v>
      </c>
      <c r="C236" s="8">
        <v>51.8</v>
      </c>
      <c r="D236" s="8">
        <v>28.57</v>
      </c>
      <c r="G236" s="8">
        <v>52.51</v>
      </c>
      <c r="H236" s="8">
        <v>54.5</v>
      </c>
      <c r="I236" s="8">
        <v>37.99</v>
      </c>
      <c r="J236" s="8">
        <v>32.22</v>
      </c>
      <c r="K236" s="8">
        <v>25.26</v>
      </c>
      <c r="L236" s="8">
        <v>25.05</v>
      </c>
      <c r="M236" s="8">
        <v>27.78</v>
      </c>
      <c r="N236" s="8">
        <v>47</v>
      </c>
      <c r="O236" s="8">
        <v>79.760000000000005</v>
      </c>
      <c r="P236" s="8">
        <v>20.52</v>
      </c>
      <c r="R236" s="6">
        <v>1134.43</v>
      </c>
      <c r="S236" s="6">
        <v>10188.450000000001</v>
      </c>
      <c r="U236" s="6">
        <v>4494.1000000000004</v>
      </c>
      <c r="V236" s="6">
        <v>2025.47</v>
      </c>
      <c r="X236" s="6">
        <v>11382.08</v>
      </c>
      <c r="Y236" s="6">
        <v>11855.55</v>
      </c>
      <c r="Z236" s="6">
        <v>17.72</v>
      </c>
      <c r="AC236" s="20">
        <v>402.9</v>
      </c>
    </row>
    <row r="237" spans="1:29">
      <c r="A237" s="5">
        <f t="shared" si="3"/>
        <v>38170</v>
      </c>
      <c r="B237" s="8">
        <v>0.56000000000000005</v>
      </c>
      <c r="C237" s="8">
        <v>52.59</v>
      </c>
      <c r="D237" s="8">
        <v>28.57</v>
      </c>
      <c r="G237" s="8">
        <v>51.93</v>
      </c>
      <c r="H237" s="8">
        <v>55.35</v>
      </c>
      <c r="I237" s="8">
        <v>38.08</v>
      </c>
      <c r="J237" s="8">
        <v>32.5</v>
      </c>
      <c r="K237" s="8">
        <v>25.26</v>
      </c>
      <c r="L237" s="8">
        <v>25.37</v>
      </c>
      <c r="M237" s="8">
        <v>26.33</v>
      </c>
      <c r="N237" s="8">
        <v>46.86</v>
      </c>
      <c r="O237" s="8">
        <v>81.55</v>
      </c>
      <c r="P237" s="8">
        <v>20</v>
      </c>
      <c r="R237" s="6">
        <v>1125.3800000000001</v>
      </c>
      <c r="S237" s="6">
        <v>10242.82</v>
      </c>
      <c r="U237" s="6">
        <v>4407.3999999999996</v>
      </c>
      <c r="V237" s="6">
        <v>2006.66</v>
      </c>
      <c r="X237" s="6">
        <v>11780.4</v>
      </c>
      <c r="Y237" s="6">
        <v>12185.52</v>
      </c>
      <c r="Z237" s="6">
        <v>17.73</v>
      </c>
      <c r="AC237" s="20">
        <v>398.3</v>
      </c>
    </row>
    <row r="238" spans="1:29">
      <c r="A238" s="5">
        <f t="shared" si="3"/>
        <v>38177</v>
      </c>
      <c r="B238" s="8">
        <v>0.54</v>
      </c>
      <c r="C238" s="8">
        <v>48.32</v>
      </c>
      <c r="D238" s="8">
        <v>27.86</v>
      </c>
      <c r="G238" s="8">
        <v>51.76</v>
      </c>
      <c r="H238" s="8">
        <v>54.99</v>
      </c>
      <c r="I238" s="8">
        <v>36.79</v>
      </c>
      <c r="J238" s="8">
        <v>31.93</v>
      </c>
      <c r="K238" s="8">
        <v>24.47</v>
      </c>
      <c r="L238" s="8">
        <v>25.51</v>
      </c>
      <c r="M238" s="8">
        <v>26.57</v>
      </c>
      <c r="N238" s="8">
        <v>45.86</v>
      </c>
      <c r="O238" s="8">
        <v>79.010000000000005</v>
      </c>
      <c r="P238" s="8">
        <v>20.99</v>
      </c>
      <c r="R238" s="6">
        <v>1112.81</v>
      </c>
      <c r="S238" s="6">
        <v>10410.1</v>
      </c>
      <c r="U238" s="6">
        <v>4393.2</v>
      </c>
      <c r="V238" s="6">
        <v>1946.33</v>
      </c>
      <c r="X238" s="6">
        <v>11721.49</v>
      </c>
      <c r="Y238" s="6">
        <v>12220.13</v>
      </c>
      <c r="Z238" s="6">
        <v>17.61</v>
      </c>
      <c r="AC238" s="20">
        <v>407.5</v>
      </c>
    </row>
    <row r="239" spans="1:29">
      <c r="A239" s="5">
        <f t="shared" si="3"/>
        <v>38184</v>
      </c>
      <c r="B239" s="8">
        <v>0.56999999999999995</v>
      </c>
      <c r="C239" s="8">
        <v>47.1</v>
      </c>
      <c r="D239" s="8">
        <v>27.48</v>
      </c>
      <c r="G239" s="8">
        <v>52.69</v>
      </c>
      <c r="H239" s="8">
        <v>56.8</v>
      </c>
      <c r="I239" s="8">
        <v>36.03</v>
      </c>
      <c r="J239" s="8">
        <v>31.23</v>
      </c>
      <c r="K239" s="8">
        <v>23.9</v>
      </c>
      <c r="L239" s="8">
        <v>25.35</v>
      </c>
      <c r="M239" s="8">
        <v>22.73</v>
      </c>
      <c r="N239" s="8">
        <v>44.8</v>
      </c>
      <c r="O239" s="8">
        <v>79.42</v>
      </c>
      <c r="P239" s="8">
        <v>20.64</v>
      </c>
      <c r="R239" s="6">
        <v>1101.3900000000001</v>
      </c>
      <c r="S239" s="6">
        <v>10416.41</v>
      </c>
      <c r="U239" s="6">
        <v>4339.2</v>
      </c>
      <c r="V239" s="6">
        <v>1883.15</v>
      </c>
      <c r="X239" s="6">
        <v>11423.53</v>
      </c>
      <c r="Y239" s="6">
        <v>12202.26</v>
      </c>
      <c r="Z239" s="6">
        <v>17.579999999999998</v>
      </c>
      <c r="AC239" s="20">
        <v>406.6</v>
      </c>
    </row>
    <row r="240" spans="1:29">
      <c r="A240" s="5">
        <f t="shared" si="3"/>
        <v>38191</v>
      </c>
      <c r="B240" s="8">
        <v>0.55000000000000004</v>
      </c>
      <c r="C240" s="8">
        <v>39.979999999999997</v>
      </c>
      <c r="D240" s="8">
        <v>28.03</v>
      </c>
      <c r="G240" s="8">
        <v>53.19</v>
      </c>
      <c r="H240" s="8">
        <v>55.83</v>
      </c>
      <c r="I240" s="8">
        <v>36.5</v>
      </c>
      <c r="J240" s="8">
        <v>31.82</v>
      </c>
      <c r="K240" s="8">
        <v>22.97</v>
      </c>
      <c r="L240" s="8">
        <v>22.57</v>
      </c>
      <c r="M240" s="8">
        <v>22.67</v>
      </c>
      <c r="N240" s="8">
        <v>45.16</v>
      </c>
      <c r="O240" s="8">
        <v>77.209999999999994</v>
      </c>
      <c r="P240" s="8">
        <v>19.579999999999998</v>
      </c>
      <c r="R240" s="6">
        <v>1086.2</v>
      </c>
      <c r="S240" s="6">
        <v>10371.84</v>
      </c>
      <c r="U240" s="6">
        <v>4326.3</v>
      </c>
      <c r="V240" s="6">
        <v>1849.09</v>
      </c>
      <c r="X240" s="6">
        <v>11436</v>
      </c>
      <c r="Y240" s="6">
        <v>12059.2</v>
      </c>
      <c r="Z240" s="6">
        <v>17.12</v>
      </c>
      <c r="AC240" s="20">
        <v>390.5</v>
      </c>
    </row>
    <row r="241" spans="1:29">
      <c r="A241" s="5">
        <f t="shared" si="3"/>
        <v>38198</v>
      </c>
      <c r="B241" s="8">
        <v>0.57999999999999996</v>
      </c>
      <c r="C241" s="8">
        <v>38.92</v>
      </c>
      <c r="D241" s="8">
        <v>28.49</v>
      </c>
      <c r="G241" s="8">
        <v>52.95</v>
      </c>
      <c r="H241" s="8">
        <v>55.29</v>
      </c>
      <c r="I241" s="8">
        <v>37.340000000000003</v>
      </c>
      <c r="J241" s="8">
        <v>34.729999999999997</v>
      </c>
      <c r="K241" s="8">
        <v>22.96</v>
      </c>
      <c r="L241" s="8">
        <v>21.93</v>
      </c>
      <c r="M241" s="8">
        <v>24.38</v>
      </c>
      <c r="N241" s="8">
        <v>45.35</v>
      </c>
      <c r="O241" s="8">
        <v>79.930000000000007</v>
      </c>
      <c r="P241" s="8">
        <v>19.100000000000001</v>
      </c>
      <c r="R241" s="6">
        <v>1101.72</v>
      </c>
      <c r="S241" s="6">
        <v>10282.83</v>
      </c>
      <c r="U241" s="6">
        <v>4413.1000000000004</v>
      </c>
      <c r="V241" s="6">
        <v>1887.36</v>
      </c>
      <c r="X241" s="6">
        <v>11187.33</v>
      </c>
      <c r="Y241" s="6">
        <v>12352.99</v>
      </c>
      <c r="Z241" s="6">
        <v>17.309999999999999</v>
      </c>
      <c r="AC241" s="20">
        <v>391</v>
      </c>
    </row>
    <row r="242" spans="1:29">
      <c r="A242" s="5">
        <f t="shared" si="3"/>
        <v>38205</v>
      </c>
      <c r="B242" s="8">
        <v>0.53</v>
      </c>
      <c r="C242" s="8">
        <v>35.49</v>
      </c>
      <c r="D242" s="8">
        <v>27.14</v>
      </c>
      <c r="G242" s="8">
        <v>51.33</v>
      </c>
      <c r="H242" s="8">
        <v>54.56</v>
      </c>
      <c r="I242" s="8">
        <v>36.03</v>
      </c>
      <c r="J242" s="8">
        <v>34.549999999999997</v>
      </c>
      <c r="K242" s="8">
        <v>21.9</v>
      </c>
      <c r="L242" s="8">
        <v>21.78</v>
      </c>
      <c r="M242" s="8">
        <v>22.77</v>
      </c>
      <c r="N242" s="8">
        <v>43.6</v>
      </c>
      <c r="O242" s="8">
        <v>74.23</v>
      </c>
      <c r="P242" s="8">
        <v>18.899999999999999</v>
      </c>
      <c r="R242" s="6">
        <v>1063.97</v>
      </c>
      <c r="S242" s="6">
        <v>10213.219999999999</v>
      </c>
      <c r="U242" s="6">
        <v>4337.8999999999996</v>
      </c>
      <c r="V242" s="6">
        <v>1776.89</v>
      </c>
      <c r="X242" s="6">
        <v>11325.78</v>
      </c>
      <c r="Y242" s="6">
        <v>12238.03</v>
      </c>
      <c r="Z242" s="6">
        <v>17.02</v>
      </c>
      <c r="AC242" s="20">
        <v>399.8</v>
      </c>
    </row>
    <row r="243" spans="1:29">
      <c r="A243" s="5">
        <f t="shared" si="3"/>
        <v>38212</v>
      </c>
      <c r="B243" s="8">
        <v>0.55000000000000004</v>
      </c>
      <c r="C243" s="8">
        <v>36.130000000000003</v>
      </c>
      <c r="D243" s="8">
        <v>27.02</v>
      </c>
      <c r="G243" s="8">
        <v>53.32</v>
      </c>
      <c r="H243" s="8">
        <v>55.54</v>
      </c>
      <c r="I243" s="8">
        <v>36.83</v>
      </c>
      <c r="J243" s="8">
        <v>35.159999999999997</v>
      </c>
      <c r="K243" s="8">
        <v>20.89</v>
      </c>
      <c r="L243" s="8">
        <v>22.05</v>
      </c>
      <c r="M243" s="8">
        <v>21.56</v>
      </c>
      <c r="N243" s="8">
        <v>44.59</v>
      </c>
      <c r="O243" s="8">
        <v>75.31</v>
      </c>
      <c r="P243" s="8">
        <v>18.68</v>
      </c>
      <c r="R243" s="6">
        <v>1064.8</v>
      </c>
      <c r="S243" s="6">
        <v>10139.780000000001</v>
      </c>
      <c r="U243" s="6">
        <v>4301.5</v>
      </c>
      <c r="V243" s="6">
        <v>1757.22</v>
      </c>
      <c r="X243" s="6">
        <v>10972.57</v>
      </c>
      <c r="Y243" s="6">
        <v>12478.68</v>
      </c>
      <c r="Z243" s="6">
        <v>17.03</v>
      </c>
      <c r="AC243" s="20">
        <v>398.9</v>
      </c>
    </row>
    <row r="244" spans="1:29">
      <c r="A244" s="5">
        <f t="shared" si="3"/>
        <v>38219</v>
      </c>
      <c r="B244" s="8">
        <v>0.55000000000000004</v>
      </c>
      <c r="C244" s="8">
        <v>39.51</v>
      </c>
      <c r="D244" s="8">
        <v>27.2</v>
      </c>
      <c r="E244" s="8">
        <v>54.15</v>
      </c>
      <c r="G244" s="8">
        <v>54.65</v>
      </c>
      <c r="H244" s="8">
        <v>57.03</v>
      </c>
      <c r="I244" s="8">
        <v>38.659999999999997</v>
      </c>
      <c r="J244" s="8">
        <v>35.67</v>
      </c>
      <c r="K244" s="8">
        <v>22.42</v>
      </c>
      <c r="L244" s="8">
        <v>22.1</v>
      </c>
      <c r="M244" s="8">
        <v>21.62</v>
      </c>
      <c r="N244" s="8">
        <v>46.08</v>
      </c>
      <c r="O244" s="8">
        <v>76.25</v>
      </c>
      <c r="P244" s="8">
        <v>20.3</v>
      </c>
      <c r="R244" s="6">
        <v>1098.3499999999999</v>
      </c>
      <c r="S244" s="6">
        <v>9962.2199999999993</v>
      </c>
      <c r="U244" s="6">
        <v>4369.2</v>
      </c>
      <c r="V244" s="6">
        <v>1838.02</v>
      </c>
      <c r="X244" s="6">
        <v>10757.2</v>
      </c>
      <c r="Y244" s="6">
        <v>12359.83</v>
      </c>
      <c r="Z244" s="6">
        <v>17.690000000000001</v>
      </c>
      <c r="AC244" s="20">
        <v>413.2</v>
      </c>
    </row>
    <row r="245" spans="1:29">
      <c r="A245" s="5">
        <f t="shared" si="3"/>
        <v>38226</v>
      </c>
      <c r="B245" s="8">
        <v>0.61</v>
      </c>
      <c r="C245" s="8">
        <v>39.9</v>
      </c>
      <c r="D245" s="8">
        <v>27.46</v>
      </c>
      <c r="E245" s="8">
        <v>53.07</v>
      </c>
      <c r="G245" s="8">
        <v>53.56</v>
      </c>
      <c r="H245" s="8">
        <v>57.71</v>
      </c>
      <c r="I245" s="8">
        <v>39.72</v>
      </c>
      <c r="J245" s="8">
        <v>35.1</v>
      </c>
      <c r="K245" s="8">
        <v>22.66</v>
      </c>
      <c r="L245" s="8">
        <v>22.36</v>
      </c>
      <c r="M245" s="8">
        <v>22.02</v>
      </c>
      <c r="N245" s="8">
        <v>45.15</v>
      </c>
      <c r="O245" s="8">
        <v>79.989999999999995</v>
      </c>
      <c r="P245" s="8">
        <v>19.899999999999999</v>
      </c>
      <c r="R245" s="6">
        <v>1107.77</v>
      </c>
      <c r="S245" s="6">
        <v>10139.709999999999</v>
      </c>
      <c r="U245" s="6">
        <v>4490.1000000000004</v>
      </c>
      <c r="V245" s="6">
        <v>1862.09</v>
      </c>
      <c r="X245" s="6">
        <v>10889.14</v>
      </c>
      <c r="Y245" s="6">
        <v>12376.9</v>
      </c>
      <c r="Z245" s="6">
        <v>17.940000000000001</v>
      </c>
      <c r="AC245" s="20">
        <v>403.3</v>
      </c>
    </row>
    <row r="246" spans="1:29">
      <c r="A246" s="5">
        <f t="shared" si="3"/>
        <v>38233</v>
      </c>
      <c r="B246" s="8">
        <v>0.63</v>
      </c>
      <c r="C246" s="8">
        <v>38.74</v>
      </c>
      <c r="D246" s="8">
        <v>27.11</v>
      </c>
      <c r="E246" s="8">
        <v>50</v>
      </c>
      <c r="G246" s="8">
        <v>53.25</v>
      </c>
      <c r="H246" s="8">
        <v>57.85</v>
      </c>
      <c r="I246" s="8">
        <v>39.85</v>
      </c>
      <c r="J246" s="8">
        <v>36.090000000000003</v>
      </c>
      <c r="K246" s="8">
        <v>22.37</v>
      </c>
      <c r="L246" s="8">
        <v>22.75</v>
      </c>
      <c r="M246" s="8">
        <v>20.05</v>
      </c>
      <c r="N246" s="8">
        <v>45.48</v>
      </c>
      <c r="O246" s="8">
        <v>77.239999999999995</v>
      </c>
      <c r="P246" s="8">
        <v>19.760000000000002</v>
      </c>
      <c r="R246" s="6">
        <v>1113.6300000000001</v>
      </c>
      <c r="S246" s="6">
        <v>9815.33</v>
      </c>
      <c r="U246" s="6">
        <v>4550.8</v>
      </c>
      <c r="V246" s="6">
        <v>1844.48</v>
      </c>
      <c r="X246" s="6">
        <v>11209.59</v>
      </c>
      <c r="Y246" s="6">
        <v>12818.42</v>
      </c>
      <c r="Z246" s="6">
        <v>18.09</v>
      </c>
      <c r="AC246" s="20">
        <v>400.5</v>
      </c>
    </row>
    <row r="247" spans="1:29">
      <c r="A247" s="5">
        <f t="shared" si="3"/>
        <v>38240</v>
      </c>
      <c r="B247" s="8">
        <v>0.64</v>
      </c>
      <c r="C247" s="8">
        <v>38.57</v>
      </c>
      <c r="D247" s="8">
        <v>27.49</v>
      </c>
      <c r="E247" s="8">
        <v>52.66</v>
      </c>
      <c r="G247" s="8">
        <v>53.45</v>
      </c>
      <c r="H247" s="8">
        <v>57.57</v>
      </c>
      <c r="I247" s="8">
        <v>39.799999999999997</v>
      </c>
      <c r="J247" s="8">
        <v>36.340000000000003</v>
      </c>
      <c r="K247" s="8">
        <v>23.16</v>
      </c>
      <c r="L247" s="8">
        <v>21.48</v>
      </c>
      <c r="M247" s="8">
        <v>20.57</v>
      </c>
      <c r="N247" s="8">
        <v>45.77</v>
      </c>
      <c r="O247" s="8">
        <v>77.19</v>
      </c>
      <c r="P247" s="8">
        <v>19.37</v>
      </c>
      <c r="R247" s="6">
        <v>1123.92</v>
      </c>
      <c r="S247" s="6">
        <v>9825.35</v>
      </c>
      <c r="U247" s="6">
        <v>4545</v>
      </c>
      <c r="V247" s="6">
        <v>1894.31</v>
      </c>
      <c r="X247" s="6">
        <v>11022.49</v>
      </c>
      <c r="Y247" s="6">
        <v>12948.1</v>
      </c>
      <c r="Z247" s="6">
        <v>18.45</v>
      </c>
      <c r="AC247" s="20">
        <v>401.9</v>
      </c>
    </row>
    <row r="248" spans="1:29">
      <c r="A248" s="5">
        <f t="shared" si="3"/>
        <v>38247</v>
      </c>
      <c r="B248" s="8">
        <v>0.66</v>
      </c>
      <c r="C248" s="8">
        <v>42.96</v>
      </c>
      <c r="D248" s="8">
        <v>27.51</v>
      </c>
      <c r="E248" s="8">
        <v>58.74</v>
      </c>
      <c r="G248" s="8">
        <v>52.48</v>
      </c>
      <c r="H248" s="8">
        <v>58.52</v>
      </c>
      <c r="I248" s="8">
        <v>39.65</v>
      </c>
      <c r="J248" s="8">
        <v>36.549999999999997</v>
      </c>
      <c r="K248" s="8">
        <v>23.42</v>
      </c>
      <c r="L248" s="8">
        <v>20.149999999999999</v>
      </c>
      <c r="M248" s="8">
        <v>20.59</v>
      </c>
      <c r="N248" s="8">
        <v>44.97</v>
      </c>
      <c r="O248" s="8">
        <v>76.61</v>
      </c>
      <c r="P248" s="8">
        <v>19.399999999999999</v>
      </c>
      <c r="R248" s="6">
        <v>1128.55</v>
      </c>
      <c r="S248" s="6">
        <v>10110.14</v>
      </c>
      <c r="U248" s="6">
        <v>4591</v>
      </c>
      <c r="V248" s="6">
        <v>1910.09</v>
      </c>
      <c r="X248" s="6">
        <v>11083.23</v>
      </c>
      <c r="Y248" s="6">
        <v>13003.99</v>
      </c>
      <c r="Z248" s="6">
        <v>18.89</v>
      </c>
      <c r="AC248" s="20">
        <v>405.8</v>
      </c>
    </row>
    <row r="249" spans="1:29">
      <c r="A249" s="5">
        <f t="shared" si="3"/>
        <v>38254</v>
      </c>
      <c r="B249" s="8">
        <v>0.67</v>
      </c>
      <c r="C249" s="8">
        <v>40.94</v>
      </c>
      <c r="D249" s="8">
        <v>27.29</v>
      </c>
      <c r="E249" s="8">
        <v>59.91</v>
      </c>
      <c r="G249" s="8">
        <v>52.81</v>
      </c>
      <c r="H249" s="8">
        <v>56.55</v>
      </c>
      <c r="I249" s="8">
        <v>39.75</v>
      </c>
      <c r="J249" s="8">
        <v>36.31</v>
      </c>
      <c r="K249" s="8">
        <v>23.46</v>
      </c>
      <c r="L249" s="8">
        <v>20</v>
      </c>
      <c r="M249" s="8">
        <v>20.13</v>
      </c>
      <c r="N249" s="8">
        <v>44.1</v>
      </c>
      <c r="O249" s="8">
        <v>75.05</v>
      </c>
      <c r="P249" s="8">
        <v>19.940000000000001</v>
      </c>
      <c r="R249" s="6">
        <v>1110.1099999999999</v>
      </c>
      <c r="S249" s="6">
        <v>10195.01</v>
      </c>
      <c r="U249" s="6">
        <v>4578.1000000000004</v>
      </c>
      <c r="V249" s="6">
        <v>1879.48</v>
      </c>
      <c r="X249" s="6">
        <v>11082.49</v>
      </c>
      <c r="Y249" s="6">
        <v>13224.93</v>
      </c>
      <c r="Z249" s="6">
        <v>18.850000000000001</v>
      </c>
      <c r="AC249" s="20">
        <v>408.1</v>
      </c>
    </row>
    <row r="250" spans="1:29">
      <c r="A250" s="5">
        <f t="shared" si="3"/>
        <v>38261</v>
      </c>
      <c r="B250" s="8">
        <v>0.69</v>
      </c>
      <c r="C250" s="8">
        <v>40.47</v>
      </c>
      <c r="D250" s="8">
        <v>28.25</v>
      </c>
      <c r="E250" s="8">
        <v>66.290000000000006</v>
      </c>
      <c r="G250" s="8">
        <v>53.13</v>
      </c>
      <c r="H250" s="8">
        <v>57</v>
      </c>
      <c r="I250" s="8">
        <v>40.340000000000003</v>
      </c>
      <c r="J250" s="8">
        <v>36.07</v>
      </c>
      <c r="K250" s="8">
        <v>23.08</v>
      </c>
      <c r="L250" s="8">
        <v>20.16</v>
      </c>
      <c r="M250" s="8">
        <v>20.85</v>
      </c>
      <c r="N250" s="8">
        <v>33.31</v>
      </c>
      <c r="O250" s="8">
        <v>77.52</v>
      </c>
      <c r="P250" s="8">
        <v>21.05</v>
      </c>
      <c r="R250" s="6">
        <v>1131.5</v>
      </c>
      <c r="S250" s="6">
        <v>10260.200000000001</v>
      </c>
      <c r="U250" s="6">
        <v>4659.6000000000004</v>
      </c>
      <c r="V250" s="6">
        <v>1942.2</v>
      </c>
      <c r="X250" s="6">
        <v>10895.16</v>
      </c>
      <c r="Y250" s="6">
        <v>13066.84</v>
      </c>
      <c r="Z250" s="6">
        <v>19.53</v>
      </c>
      <c r="AC250" s="20">
        <v>419.5</v>
      </c>
    </row>
    <row r="251" spans="1:29">
      <c r="A251" s="5">
        <f t="shared" si="3"/>
        <v>38268</v>
      </c>
      <c r="B251" s="8">
        <v>0.7</v>
      </c>
      <c r="C251" s="8">
        <v>40</v>
      </c>
      <c r="D251" s="8">
        <v>27.99</v>
      </c>
      <c r="E251" s="8">
        <v>68.86</v>
      </c>
      <c r="G251" s="8">
        <v>52.85</v>
      </c>
      <c r="H251" s="8">
        <v>55.32</v>
      </c>
      <c r="I251" s="8">
        <v>39.65</v>
      </c>
      <c r="J251" s="8">
        <v>36.69</v>
      </c>
      <c r="K251" s="8">
        <v>24.85</v>
      </c>
      <c r="L251" s="8">
        <v>20</v>
      </c>
      <c r="M251" s="8">
        <v>20.55</v>
      </c>
      <c r="N251" s="8">
        <v>30.34</v>
      </c>
      <c r="O251" s="8">
        <v>77.52</v>
      </c>
      <c r="P251" s="8">
        <v>21.68</v>
      </c>
      <c r="R251" s="6">
        <v>1122.1400000000001</v>
      </c>
      <c r="S251" s="6">
        <v>10313.07</v>
      </c>
      <c r="U251" s="6">
        <v>4698.8999999999996</v>
      </c>
      <c r="V251" s="6">
        <v>1919.97</v>
      </c>
      <c r="X251" s="6">
        <v>10985.17</v>
      </c>
      <c r="Y251" s="6">
        <v>13120.03</v>
      </c>
      <c r="Z251" s="6">
        <v>19.63</v>
      </c>
      <c r="AC251" s="20">
        <v>423.1</v>
      </c>
    </row>
    <row r="252" spans="1:29">
      <c r="A252" s="5">
        <f t="shared" si="3"/>
        <v>38275</v>
      </c>
      <c r="B252" s="8">
        <v>0.81</v>
      </c>
      <c r="C252" s="8">
        <v>38.549999999999997</v>
      </c>
      <c r="D252" s="8">
        <v>27.99</v>
      </c>
      <c r="E252" s="8">
        <v>72.05</v>
      </c>
      <c r="G252" s="8">
        <v>52.53</v>
      </c>
      <c r="H252" s="8">
        <v>56.58</v>
      </c>
      <c r="I252" s="8">
        <v>38.74</v>
      </c>
      <c r="J252" s="8">
        <v>36.82</v>
      </c>
      <c r="K252" s="8">
        <v>24.91</v>
      </c>
      <c r="L252" s="8">
        <v>19.600000000000001</v>
      </c>
      <c r="M252" s="8">
        <v>20.61</v>
      </c>
      <c r="N252" s="8">
        <v>30.5</v>
      </c>
      <c r="O252" s="8">
        <v>75.5</v>
      </c>
      <c r="P252" s="8">
        <v>20.57</v>
      </c>
      <c r="R252" s="6">
        <v>1108.2</v>
      </c>
      <c r="S252" s="6">
        <v>10284.459999999999</v>
      </c>
      <c r="U252" s="6">
        <v>4622.7</v>
      </c>
      <c r="V252" s="6">
        <v>1911.5</v>
      </c>
      <c r="X252" s="6">
        <v>11349.35</v>
      </c>
      <c r="Y252" s="6">
        <v>13241.46</v>
      </c>
      <c r="Z252" s="6">
        <v>19.149999999999999</v>
      </c>
      <c r="AC252" s="20">
        <v>418.7</v>
      </c>
    </row>
    <row r="253" spans="1:29">
      <c r="A253" s="5">
        <f t="shared" si="3"/>
        <v>38282</v>
      </c>
      <c r="B253" s="8">
        <v>0.85</v>
      </c>
      <c r="C253" s="8">
        <v>34.6</v>
      </c>
      <c r="D253" s="8">
        <v>27.74</v>
      </c>
      <c r="E253" s="8">
        <v>86.21</v>
      </c>
      <c r="G253" s="8">
        <v>51.99</v>
      </c>
      <c r="H253" s="8">
        <v>57.29</v>
      </c>
      <c r="I253" s="8">
        <v>37.47</v>
      </c>
      <c r="J253" s="8">
        <v>35.11</v>
      </c>
      <c r="K253" s="8">
        <v>24.62</v>
      </c>
      <c r="L253" s="8">
        <v>19.45</v>
      </c>
      <c r="M253" s="8">
        <v>21.3</v>
      </c>
      <c r="N253" s="8">
        <v>30.56</v>
      </c>
      <c r="O253" s="8">
        <v>75.25</v>
      </c>
      <c r="P253" s="8">
        <v>21.77</v>
      </c>
      <c r="R253" s="6">
        <v>1095.74</v>
      </c>
      <c r="S253" s="6">
        <v>10047.24</v>
      </c>
      <c r="U253" s="6">
        <v>4615.3999999999996</v>
      </c>
      <c r="V253" s="6">
        <v>1915.14</v>
      </c>
      <c r="X253" s="6">
        <v>10982.95</v>
      </c>
      <c r="Y253" s="6">
        <v>13059.43</v>
      </c>
      <c r="Z253" s="6">
        <v>19.28</v>
      </c>
      <c r="AC253" s="20">
        <v>424.6</v>
      </c>
    </row>
    <row r="254" spans="1:29">
      <c r="A254" s="5">
        <f t="shared" si="3"/>
        <v>38289</v>
      </c>
      <c r="B254" s="8">
        <v>0.94</v>
      </c>
      <c r="C254" s="8">
        <v>34.130000000000003</v>
      </c>
      <c r="D254" s="8">
        <v>27.97</v>
      </c>
      <c r="E254" s="8">
        <v>95.32</v>
      </c>
      <c r="G254" s="8">
        <v>53.92</v>
      </c>
      <c r="H254" s="8">
        <v>58.38</v>
      </c>
      <c r="I254" s="8">
        <v>38.6</v>
      </c>
      <c r="J254" s="8">
        <v>35.22</v>
      </c>
      <c r="K254" s="8">
        <v>25.22</v>
      </c>
      <c r="L254" s="8">
        <v>20.329999999999998</v>
      </c>
      <c r="M254" s="8">
        <v>22.26</v>
      </c>
      <c r="N254" s="8">
        <v>31.31</v>
      </c>
      <c r="O254" s="8">
        <v>77.59</v>
      </c>
      <c r="P254" s="8">
        <v>22.51</v>
      </c>
      <c r="R254" s="6">
        <v>1130.2</v>
      </c>
      <c r="S254" s="6">
        <v>10192.65</v>
      </c>
      <c r="U254" s="6">
        <v>4624.2</v>
      </c>
      <c r="V254" s="6">
        <v>1974.99</v>
      </c>
      <c r="X254" s="6">
        <v>10857.13</v>
      </c>
      <c r="Y254" s="6">
        <v>13015.2</v>
      </c>
      <c r="Z254" s="6">
        <v>19.71</v>
      </c>
      <c r="AC254" s="20">
        <v>428.5</v>
      </c>
    </row>
    <row r="255" spans="1:29">
      <c r="A255" s="5">
        <f t="shared" si="3"/>
        <v>38296</v>
      </c>
      <c r="B255" s="8">
        <v>0.98</v>
      </c>
      <c r="C255" s="8">
        <v>36.56</v>
      </c>
      <c r="D255" s="8">
        <v>29.31</v>
      </c>
      <c r="E255" s="8">
        <v>84.67</v>
      </c>
      <c r="G255" s="8">
        <v>56.47</v>
      </c>
      <c r="H255" s="8">
        <v>59.18</v>
      </c>
      <c r="I255" s="8">
        <v>39.35</v>
      </c>
      <c r="J255" s="8">
        <v>36.950000000000003</v>
      </c>
      <c r="K255" s="8">
        <v>26.43</v>
      </c>
      <c r="L255" s="8">
        <v>20.7</v>
      </c>
      <c r="M255" s="8">
        <v>23.36</v>
      </c>
      <c r="N255" s="8">
        <v>26.21</v>
      </c>
      <c r="O255" s="8">
        <v>78.61</v>
      </c>
      <c r="P255" s="8">
        <v>22.94</v>
      </c>
      <c r="R255" s="6">
        <v>1166.17</v>
      </c>
      <c r="S255" s="6">
        <v>10055.200000000001</v>
      </c>
      <c r="U255" s="6">
        <v>4739.8</v>
      </c>
      <c r="V255" s="6">
        <v>2038.94</v>
      </c>
      <c r="X255" s="6">
        <v>10771.42</v>
      </c>
      <c r="Y255" s="6">
        <v>13054.66</v>
      </c>
      <c r="Z255" s="6">
        <v>20.58</v>
      </c>
      <c r="AC255" s="20">
        <v>433.6</v>
      </c>
    </row>
    <row r="256" spans="1:29">
      <c r="A256" s="5">
        <f t="shared" si="3"/>
        <v>38303</v>
      </c>
      <c r="B256" s="8">
        <v>0.99</v>
      </c>
      <c r="C256" s="8">
        <v>40.46</v>
      </c>
      <c r="D256" s="8">
        <v>29.97</v>
      </c>
      <c r="E256" s="8">
        <v>91</v>
      </c>
      <c r="G256" s="8">
        <v>56.85</v>
      </c>
      <c r="H256" s="8">
        <v>61</v>
      </c>
      <c r="I256" s="8">
        <v>39.17</v>
      </c>
      <c r="J256" s="8">
        <v>38.04</v>
      </c>
      <c r="K256" s="8">
        <v>26.8</v>
      </c>
      <c r="L256" s="8">
        <v>20.399999999999999</v>
      </c>
      <c r="M256" s="8">
        <v>23.69</v>
      </c>
      <c r="N256" s="8">
        <v>26.45</v>
      </c>
      <c r="O256" s="8">
        <v>78.239999999999995</v>
      </c>
      <c r="P256" s="8">
        <v>23.21</v>
      </c>
      <c r="R256" s="6">
        <v>1184.17</v>
      </c>
      <c r="S256" s="6">
        <v>9933.3799999999992</v>
      </c>
      <c r="U256" s="6">
        <v>4793.8999999999996</v>
      </c>
      <c r="V256" s="6">
        <v>2085.34</v>
      </c>
      <c r="X256" s="6">
        <v>11061.77</v>
      </c>
      <c r="Y256" s="6">
        <v>13494.95</v>
      </c>
      <c r="Z256" s="6">
        <v>21.08</v>
      </c>
      <c r="AC256" s="20">
        <v>437.9</v>
      </c>
    </row>
    <row r="257" spans="1:29">
      <c r="A257" s="5">
        <f t="shared" si="3"/>
        <v>38310</v>
      </c>
      <c r="B257" s="8">
        <v>0.99</v>
      </c>
      <c r="C257" s="8">
        <v>38.549999999999997</v>
      </c>
      <c r="D257" s="8">
        <v>26.86</v>
      </c>
      <c r="E257" s="8">
        <v>84.7</v>
      </c>
      <c r="G257" s="8">
        <v>55.25</v>
      </c>
      <c r="H257" s="8">
        <v>60.54</v>
      </c>
      <c r="I257" s="8">
        <v>37.42</v>
      </c>
      <c r="J257" s="8">
        <v>37.03</v>
      </c>
      <c r="K257" s="8">
        <v>26.66</v>
      </c>
      <c r="L257" s="8">
        <v>19.86</v>
      </c>
      <c r="M257" s="8">
        <v>24.16</v>
      </c>
      <c r="N257" s="8">
        <v>27.12</v>
      </c>
      <c r="O257" s="8">
        <v>77.11</v>
      </c>
      <c r="P257" s="8">
        <v>24.83</v>
      </c>
      <c r="R257" s="6">
        <v>1170.3399999999999</v>
      </c>
      <c r="S257" s="6">
        <v>9757.81</v>
      </c>
      <c r="U257" s="6">
        <v>4760.8</v>
      </c>
      <c r="V257" s="6">
        <v>2070.63</v>
      </c>
      <c r="X257" s="6">
        <v>11019.98</v>
      </c>
      <c r="Y257" s="6">
        <v>13784.46</v>
      </c>
      <c r="Z257" s="6">
        <v>21.07</v>
      </c>
      <c r="AC257" s="20">
        <v>446.8</v>
      </c>
    </row>
    <row r="258" spans="1:29">
      <c r="A258" s="5">
        <f t="shared" si="3"/>
        <v>38317</v>
      </c>
      <c r="B258" s="8">
        <v>1.1499999999999999</v>
      </c>
      <c r="C258" s="8">
        <v>39.090000000000003</v>
      </c>
      <c r="D258" s="8">
        <v>26.6</v>
      </c>
      <c r="E258" s="8">
        <v>89.69</v>
      </c>
      <c r="G258" s="8">
        <v>55.32</v>
      </c>
      <c r="H258" s="8">
        <v>60.45</v>
      </c>
      <c r="I258" s="8">
        <v>37.69</v>
      </c>
      <c r="J258" s="8">
        <v>36.96</v>
      </c>
      <c r="K258" s="8">
        <v>27.12</v>
      </c>
      <c r="L258" s="8">
        <v>19.93</v>
      </c>
      <c r="M258" s="8">
        <v>23.21</v>
      </c>
      <c r="N258" s="8">
        <v>27.7</v>
      </c>
      <c r="O258" s="8">
        <v>76.47</v>
      </c>
      <c r="P258" s="8">
        <v>25.34</v>
      </c>
      <c r="R258" s="6">
        <v>1182.6500000000001</v>
      </c>
      <c r="S258" s="6">
        <v>10027.469999999999</v>
      </c>
      <c r="U258" s="6">
        <v>4741.5</v>
      </c>
      <c r="V258" s="6">
        <v>2101.9699999999998</v>
      </c>
      <c r="X258" s="6">
        <v>11082.84</v>
      </c>
      <c r="Y258" s="6">
        <v>13787.68</v>
      </c>
      <c r="Z258" s="6">
        <v>21.77</v>
      </c>
      <c r="AC258" s="20">
        <v>449.3</v>
      </c>
    </row>
    <row r="259" spans="1:29">
      <c r="A259" s="5">
        <f t="shared" si="3"/>
        <v>38324</v>
      </c>
      <c r="B259" s="8">
        <v>1.1200000000000001</v>
      </c>
      <c r="C259" s="8">
        <v>40.090000000000003</v>
      </c>
      <c r="D259" s="8">
        <v>27.23</v>
      </c>
      <c r="E259" s="8">
        <v>90.2</v>
      </c>
      <c r="G259" s="8">
        <v>52.93</v>
      </c>
      <c r="H259" s="8">
        <v>61.91</v>
      </c>
      <c r="I259" s="8">
        <v>38.06</v>
      </c>
      <c r="J259" s="8">
        <v>37.86</v>
      </c>
      <c r="K259" s="8">
        <v>27.37</v>
      </c>
      <c r="L259" s="8">
        <v>20.36</v>
      </c>
      <c r="M259" s="8">
        <v>23.91</v>
      </c>
      <c r="N259" s="8">
        <v>28.68</v>
      </c>
      <c r="O259" s="8">
        <v>75.91</v>
      </c>
      <c r="P259" s="8">
        <v>24.18</v>
      </c>
      <c r="R259" s="6">
        <v>1191.17</v>
      </c>
      <c r="S259" s="6">
        <v>10387.540000000001</v>
      </c>
      <c r="U259" s="6">
        <v>4747.8999999999996</v>
      </c>
      <c r="V259" s="6">
        <v>2145.4299999999998</v>
      </c>
      <c r="X259" s="6">
        <v>10833.75</v>
      </c>
      <c r="Y259" s="6">
        <v>13895.03</v>
      </c>
      <c r="Z259" s="6">
        <v>21.91</v>
      </c>
      <c r="AC259" s="20">
        <v>456</v>
      </c>
    </row>
    <row r="260" spans="1:29">
      <c r="A260" s="5">
        <f t="shared" si="3"/>
        <v>38331</v>
      </c>
      <c r="B260" s="8">
        <v>1.1599999999999999</v>
      </c>
      <c r="C260" s="8">
        <v>39.049999999999997</v>
      </c>
      <c r="D260" s="8">
        <v>27.08</v>
      </c>
      <c r="E260" s="8">
        <v>85.82</v>
      </c>
      <c r="G260" s="8">
        <v>52.71</v>
      </c>
      <c r="H260" s="8">
        <v>60.25</v>
      </c>
      <c r="I260" s="8">
        <v>37.630000000000003</v>
      </c>
      <c r="J260" s="8">
        <v>36.76</v>
      </c>
      <c r="K260" s="8">
        <v>27.63</v>
      </c>
      <c r="L260" s="8">
        <v>20.27</v>
      </c>
      <c r="M260" s="8">
        <v>22.56</v>
      </c>
      <c r="N260" s="8">
        <v>28.74</v>
      </c>
      <c r="O260" s="8">
        <v>74.92</v>
      </c>
      <c r="P260" s="8">
        <v>23.2</v>
      </c>
      <c r="R260" s="6">
        <v>1188</v>
      </c>
      <c r="S260" s="6">
        <v>10539.01</v>
      </c>
      <c r="U260" s="6">
        <v>4694</v>
      </c>
      <c r="V260" s="6">
        <v>2128.0700000000002</v>
      </c>
      <c r="X260" s="6">
        <v>11074.89</v>
      </c>
      <c r="Y260" s="6">
        <v>14211.84</v>
      </c>
      <c r="Z260" s="6">
        <v>21.06</v>
      </c>
      <c r="AC260" s="20">
        <v>433.9</v>
      </c>
    </row>
    <row r="261" spans="1:29">
      <c r="A261" s="5">
        <f t="shared" ref="A261:A324" si="4">A260+7</f>
        <v>38338</v>
      </c>
      <c r="B261" s="8">
        <v>1.1599999999999999</v>
      </c>
      <c r="C261" s="8">
        <v>40.01</v>
      </c>
      <c r="D261" s="8">
        <v>26.96</v>
      </c>
      <c r="E261" s="8">
        <v>90.04</v>
      </c>
      <c r="G261" s="8">
        <v>52.02</v>
      </c>
      <c r="H261" s="8">
        <v>63.58</v>
      </c>
      <c r="I261" s="8">
        <v>38.520000000000003</v>
      </c>
      <c r="J261" s="8">
        <v>36.85</v>
      </c>
      <c r="K261" s="8">
        <v>27.37</v>
      </c>
      <c r="L261" s="8">
        <v>20.48</v>
      </c>
      <c r="M261" s="8">
        <v>22.77</v>
      </c>
      <c r="N261" s="8">
        <v>31.59</v>
      </c>
      <c r="O261" s="8">
        <v>77.11</v>
      </c>
      <c r="P261" s="8">
        <v>23.27</v>
      </c>
      <c r="R261" s="6">
        <v>1194.22</v>
      </c>
      <c r="S261" s="6">
        <v>10456.91</v>
      </c>
      <c r="U261" s="6">
        <v>4696.8</v>
      </c>
      <c r="V261" s="6">
        <v>2135.1999999999998</v>
      </c>
      <c r="X261" s="6">
        <v>10756.8</v>
      </c>
      <c r="Y261" s="6">
        <v>13901.81</v>
      </c>
      <c r="Z261" s="6">
        <v>21.71</v>
      </c>
      <c r="AC261" s="20">
        <v>441.6</v>
      </c>
    </row>
    <row r="262" spans="1:29">
      <c r="A262" s="5">
        <f t="shared" si="4"/>
        <v>38345</v>
      </c>
      <c r="B262" s="8">
        <v>1.1399999999999999</v>
      </c>
      <c r="C262" s="8">
        <v>38.93</v>
      </c>
      <c r="D262" s="8">
        <v>27.01</v>
      </c>
      <c r="E262" s="8">
        <v>93.95</v>
      </c>
      <c r="G262" s="8">
        <v>52.55</v>
      </c>
      <c r="H262" s="8">
        <v>63.6</v>
      </c>
      <c r="I262" s="8">
        <v>39.159999999999997</v>
      </c>
      <c r="J262" s="8">
        <v>36.71</v>
      </c>
      <c r="K262" s="8">
        <v>27.59</v>
      </c>
      <c r="L262" s="8">
        <v>20.76</v>
      </c>
      <c r="M262" s="8">
        <v>23.54</v>
      </c>
      <c r="N262" s="8">
        <v>32.299999999999997</v>
      </c>
      <c r="O262" s="8">
        <v>79.09</v>
      </c>
      <c r="P262" s="8">
        <v>23.8</v>
      </c>
      <c r="R262" s="6">
        <v>1210.1300000000001</v>
      </c>
      <c r="S262" s="6">
        <v>10522.23</v>
      </c>
      <c r="U262" s="6">
        <v>4787.7</v>
      </c>
      <c r="V262" s="6">
        <v>2160.62</v>
      </c>
      <c r="X262" s="6">
        <v>11078.32</v>
      </c>
      <c r="Y262" s="6">
        <v>13992.44</v>
      </c>
      <c r="Z262" s="6">
        <v>22.08</v>
      </c>
      <c r="AC262" s="20">
        <v>441.9</v>
      </c>
    </row>
    <row r="263" spans="1:29">
      <c r="A263" s="5">
        <f t="shared" si="4"/>
        <v>38352</v>
      </c>
      <c r="B263" s="8">
        <v>1.1499999999999999</v>
      </c>
      <c r="C263" s="8">
        <v>44.29</v>
      </c>
      <c r="D263" s="8">
        <v>26.72</v>
      </c>
      <c r="E263" s="8">
        <v>96.39</v>
      </c>
      <c r="G263" s="8">
        <v>52.82</v>
      </c>
      <c r="H263" s="8">
        <v>63.42</v>
      </c>
      <c r="I263" s="8">
        <v>39.01</v>
      </c>
      <c r="J263" s="8">
        <v>36.49</v>
      </c>
      <c r="K263" s="8">
        <v>27.8</v>
      </c>
      <c r="L263" s="8">
        <v>20.82</v>
      </c>
      <c r="M263" s="8">
        <v>23.39</v>
      </c>
      <c r="N263" s="8">
        <v>32.14</v>
      </c>
      <c r="O263" s="8">
        <v>81.87</v>
      </c>
      <c r="P263" s="8">
        <v>24.22</v>
      </c>
      <c r="R263" s="6">
        <v>1211.92</v>
      </c>
      <c r="S263" s="6">
        <v>10592.21</v>
      </c>
      <c r="U263" s="6">
        <v>4820.1000000000004</v>
      </c>
      <c r="V263" s="6">
        <v>2175.44</v>
      </c>
      <c r="X263" s="6">
        <v>11365.48</v>
      </c>
      <c r="Y263" s="6">
        <v>14194.9</v>
      </c>
      <c r="Z263" s="6">
        <v>22.43</v>
      </c>
      <c r="AC263" s="20">
        <v>437.5</v>
      </c>
    </row>
    <row r="264" spans="1:29">
      <c r="A264" s="5">
        <f t="shared" si="4"/>
        <v>38359</v>
      </c>
      <c r="B264" s="8">
        <v>1.24</v>
      </c>
      <c r="C264" s="8">
        <v>42.32</v>
      </c>
      <c r="D264" s="8">
        <v>26.67</v>
      </c>
      <c r="E264" s="8">
        <v>96.92</v>
      </c>
      <c r="G264" s="8">
        <v>53.99</v>
      </c>
      <c r="H264" s="8">
        <v>62.61</v>
      </c>
      <c r="I264" s="8">
        <v>38.4</v>
      </c>
      <c r="J264" s="8">
        <v>35.5</v>
      </c>
      <c r="K264" s="8">
        <v>27.17</v>
      </c>
      <c r="L264" s="8">
        <v>20.58</v>
      </c>
      <c r="M264" s="8">
        <v>22.8</v>
      </c>
      <c r="N264" s="8">
        <v>31.13</v>
      </c>
      <c r="O264" s="8">
        <v>79.44</v>
      </c>
      <c r="P264" s="8">
        <v>21.98</v>
      </c>
      <c r="R264" s="6">
        <v>1186.19</v>
      </c>
      <c r="S264" s="6">
        <v>10543.22</v>
      </c>
      <c r="U264" s="6">
        <v>4854.1000000000004</v>
      </c>
      <c r="V264" s="6">
        <v>2088.61</v>
      </c>
      <c r="X264" s="6">
        <v>11488.76</v>
      </c>
      <c r="Y264" s="6">
        <v>14230.14</v>
      </c>
      <c r="Z264" s="6">
        <v>21.27</v>
      </c>
      <c r="AC264" s="20">
        <v>418.9</v>
      </c>
    </row>
    <row r="265" spans="1:29">
      <c r="A265" s="5">
        <f t="shared" si="4"/>
        <v>38366</v>
      </c>
      <c r="B265" s="8">
        <v>1.25</v>
      </c>
      <c r="C265" s="8">
        <v>44.55</v>
      </c>
      <c r="D265" s="8">
        <v>26.12</v>
      </c>
      <c r="E265" s="8">
        <v>99.98</v>
      </c>
      <c r="G265" s="8">
        <v>53.99</v>
      </c>
      <c r="H265" s="8">
        <v>62.7</v>
      </c>
      <c r="I265" s="8">
        <v>37.81</v>
      </c>
      <c r="J265" s="8">
        <v>33.19</v>
      </c>
      <c r="K265" s="8">
        <v>28.3</v>
      </c>
      <c r="L265" s="8">
        <v>20.49</v>
      </c>
      <c r="M265" s="8">
        <v>23.02</v>
      </c>
      <c r="N265" s="8">
        <v>30.87</v>
      </c>
      <c r="O265" s="8">
        <v>81.5</v>
      </c>
      <c r="P265" s="8">
        <v>22.15</v>
      </c>
      <c r="R265" s="6">
        <v>1184.51</v>
      </c>
      <c r="S265" s="6">
        <v>10649.92</v>
      </c>
      <c r="U265" s="6">
        <v>4820.8</v>
      </c>
      <c r="V265" s="6">
        <v>2087.91</v>
      </c>
      <c r="X265" s="6">
        <v>11433.24</v>
      </c>
      <c r="Y265" s="6">
        <v>13574.86</v>
      </c>
      <c r="Z265" s="6">
        <v>21.82</v>
      </c>
      <c r="AC265" s="20">
        <v>422.7</v>
      </c>
    </row>
    <row r="266" spans="1:29">
      <c r="A266" s="5">
        <f t="shared" si="4"/>
        <v>38373</v>
      </c>
      <c r="B266" s="8">
        <v>1.26</v>
      </c>
      <c r="C266" s="8">
        <v>41.16</v>
      </c>
      <c r="D266" s="8">
        <v>25.65</v>
      </c>
      <c r="E266" s="8">
        <v>94.14</v>
      </c>
      <c r="G266" s="8">
        <v>53.01</v>
      </c>
      <c r="H266" s="8">
        <v>61.85</v>
      </c>
      <c r="I266" s="8">
        <v>36.85</v>
      </c>
      <c r="J266" s="8">
        <v>32.880000000000003</v>
      </c>
      <c r="K266" s="8">
        <v>28.15</v>
      </c>
      <c r="L266" s="8">
        <v>20.45</v>
      </c>
      <c r="M266" s="8">
        <v>22.42</v>
      </c>
      <c r="N266" s="8">
        <v>30.36</v>
      </c>
      <c r="O266" s="8">
        <v>78.81</v>
      </c>
      <c r="P266" s="8">
        <v>22.61</v>
      </c>
      <c r="R266" s="6">
        <v>1167.8699999999999</v>
      </c>
      <c r="S266" s="6">
        <v>10827.12</v>
      </c>
      <c r="U266" s="6">
        <v>4803.3</v>
      </c>
      <c r="V266" s="6">
        <v>2034.27</v>
      </c>
      <c r="X266" s="6">
        <v>11438.39</v>
      </c>
      <c r="Y266" s="6">
        <v>13494.78</v>
      </c>
      <c r="Z266" s="6">
        <v>21.5</v>
      </c>
      <c r="AC266" s="20">
        <v>426.7</v>
      </c>
    </row>
    <row r="267" spans="1:29">
      <c r="A267" s="5">
        <f t="shared" si="4"/>
        <v>38380</v>
      </c>
      <c r="B267" s="8">
        <v>1.32</v>
      </c>
      <c r="C267" s="8">
        <v>42.22</v>
      </c>
      <c r="D267" s="8">
        <v>26.18</v>
      </c>
      <c r="E267" s="8">
        <v>95.17</v>
      </c>
      <c r="G267" s="8">
        <v>52.43</v>
      </c>
      <c r="H267" s="8">
        <v>64.62</v>
      </c>
      <c r="I267" s="8">
        <v>37</v>
      </c>
      <c r="J267" s="8">
        <v>32.14</v>
      </c>
      <c r="K267" s="8">
        <v>28.23</v>
      </c>
      <c r="L267" s="8">
        <v>20.75</v>
      </c>
      <c r="M267" s="8">
        <v>22.24</v>
      </c>
      <c r="N267" s="8">
        <v>28.02</v>
      </c>
      <c r="O267" s="8">
        <v>77.05</v>
      </c>
      <c r="P267" s="8">
        <v>22.18</v>
      </c>
      <c r="R267" s="6">
        <v>1171.3599999999999</v>
      </c>
      <c r="S267" s="6">
        <v>10783.01</v>
      </c>
      <c r="U267" s="6">
        <v>4832.8</v>
      </c>
      <c r="V267" s="6">
        <v>2035.83</v>
      </c>
      <c r="X267" s="6">
        <v>11238.37</v>
      </c>
      <c r="Y267" s="6">
        <v>13481.02</v>
      </c>
      <c r="Z267" s="6">
        <v>22.02</v>
      </c>
      <c r="AC267" s="20">
        <v>425.8</v>
      </c>
    </row>
    <row r="268" spans="1:29">
      <c r="A268" s="5">
        <f t="shared" si="4"/>
        <v>38387</v>
      </c>
      <c r="B268" s="8">
        <v>1.41</v>
      </c>
      <c r="C268" s="8">
        <v>35.72</v>
      </c>
      <c r="D268" s="8">
        <v>26.32</v>
      </c>
      <c r="E268" s="8">
        <v>102.18</v>
      </c>
      <c r="G268" s="8">
        <v>53.46</v>
      </c>
      <c r="H268" s="8">
        <v>66.239999999999995</v>
      </c>
      <c r="I268" s="8">
        <v>37.69</v>
      </c>
      <c r="J268" s="8">
        <v>33.200000000000003</v>
      </c>
      <c r="K268" s="8">
        <v>29.31</v>
      </c>
      <c r="L268" s="8">
        <v>21.24</v>
      </c>
      <c r="M268" s="8">
        <v>23</v>
      </c>
      <c r="N268" s="8">
        <v>28.35</v>
      </c>
      <c r="O268" s="8">
        <v>78.63</v>
      </c>
      <c r="P268" s="8">
        <v>21.9</v>
      </c>
      <c r="R268" s="6">
        <v>1203.03</v>
      </c>
      <c r="S268" s="6">
        <v>10603.96</v>
      </c>
      <c r="U268" s="6">
        <v>4941.5</v>
      </c>
      <c r="V268" s="6">
        <v>2086.66</v>
      </c>
      <c r="X268" s="6">
        <v>11320.58</v>
      </c>
      <c r="Y268" s="6">
        <v>13650.06</v>
      </c>
      <c r="Z268" s="6">
        <v>22.9</v>
      </c>
      <c r="AC268" s="20">
        <v>414</v>
      </c>
    </row>
    <row r="269" spans="1:29">
      <c r="A269" s="5">
        <f t="shared" si="4"/>
        <v>38394</v>
      </c>
      <c r="B269" s="8">
        <v>1.45</v>
      </c>
      <c r="C269" s="8">
        <v>35.78</v>
      </c>
      <c r="D269" s="8">
        <v>25.97</v>
      </c>
      <c r="E269" s="8">
        <v>93.7</v>
      </c>
      <c r="G269" s="8">
        <v>52.1</v>
      </c>
      <c r="H269" s="8">
        <v>66.599999999999994</v>
      </c>
      <c r="I269" s="8">
        <v>37.479999999999997</v>
      </c>
      <c r="J269" s="8">
        <v>32.71</v>
      </c>
      <c r="K269" s="8">
        <v>29.34</v>
      </c>
      <c r="L269" s="8">
        <v>21.38</v>
      </c>
      <c r="M269" s="8">
        <v>24.17</v>
      </c>
      <c r="N269" s="8">
        <v>29.21</v>
      </c>
      <c r="O269" s="8">
        <v>79.099999999999994</v>
      </c>
      <c r="P269" s="8">
        <v>22.94</v>
      </c>
      <c r="R269" s="6">
        <v>1205.3</v>
      </c>
      <c r="S269" s="6">
        <v>10558</v>
      </c>
      <c r="U269" s="6">
        <v>5044.2</v>
      </c>
      <c r="V269" s="6">
        <v>2076.66</v>
      </c>
      <c r="X269" s="6">
        <v>11360.4</v>
      </c>
      <c r="Y269" s="6">
        <v>13585.17</v>
      </c>
      <c r="Z269" s="6">
        <v>23.28</v>
      </c>
      <c r="AC269" s="20">
        <v>420.5</v>
      </c>
    </row>
    <row r="270" spans="1:29">
      <c r="A270" s="5">
        <f t="shared" si="4"/>
        <v>38401</v>
      </c>
      <c r="B270" s="8">
        <v>1.55</v>
      </c>
      <c r="C270" s="8">
        <v>35.31</v>
      </c>
      <c r="D270" s="8">
        <v>25.48</v>
      </c>
      <c r="E270" s="8">
        <v>98.97</v>
      </c>
      <c r="G270" s="8">
        <v>52.72</v>
      </c>
      <c r="H270" s="8">
        <v>65.430000000000007</v>
      </c>
      <c r="I270" s="8">
        <v>36.51</v>
      </c>
      <c r="J270" s="8">
        <v>31.81</v>
      </c>
      <c r="K270" s="8">
        <v>29.06</v>
      </c>
      <c r="L270" s="8">
        <v>21.48</v>
      </c>
      <c r="M270" s="8">
        <v>24.02</v>
      </c>
      <c r="N270" s="8">
        <v>32.61</v>
      </c>
      <c r="O270" s="8">
        <v>79.17</v>
      </c>
      <c r="P270" s="8">
        <v>24.03</v>
      </c>
      <c r="R270" s="6">
        <v>1201.5899999999999</v>
      </c>
      <c r="S270" s="6">
        <v>10392.99</v>
      </c>
      <c r="U270" s="6">
        <v>5057.2</v>
      </c>
      <c r="V270" s="6">
        <v>2058.62</v>
      </c>
      <c r="X270" s="6">
        <v>11553.56</v>
      </c>
      <c r="Y270" s="6">
        <v>13845.63</v>
      </c>
      <c r="Z270" s="6">
        <v>23.68</v>
      </c>
      <c r="AC270" s="20">
        <v>427.1</v>
      </c>
    </row>
    <row r="271" spans="1:29">
      <c r="A271" s="5">
        <f t="shared" si="4"/>
        <v>38408</v>
      </c>
      <c r="B271" s="8">
        <v>1.59</v>
      </c>
      <c r="C271" s="8">
        <v>34.99</v>
      </c>
      <c r="D271" s="8">
        <v>25.25</v>
      </c>
      <c r="E271" s="8">
        <v>92.93</v>
      </c>
      <c r="G271" s="8">
        <v>51.49</v>
      </c>
      <c r="H271" s="8">
        <v>66.22</v>
      </c>
      <c r="I271" s="8">
        <v>36.97</v>
      </c>
      <c r="J271" s="8">
        <v>32.61</v>
      </c>
      <c r="K271" s="8">
        <v>27.89</v>
      </c>
      <c r="L271" s="8">
        <v>21.51</v>
      </c>
      <c r="M271" s="8">
        <v>24.09</v>
      </c>
      <c r="N271" s="8">
        <v>31.9</v>
      </c>
      <c r="O271" s="8">
        <v>77.599999999999994</v>
      </c>
      <c r="P271" s="8">
        <v>24.9</v>
      </c>
      <c r="R271" s="6">
        <v>1211.3699999999999</v>
      </c>
      <c r="S271" s="6">
        <v>10427.200000000001</v>
      </c>
      <c r="U271" s="6">
        <v>5006.8</v>
      </c>
      <c r="V271" s="6">
        <v>2065.4</v>
      </c>
      <c r="X271" s="6">
        <v>11660.12</v>
      </c>
      <c r="Y271" s="6">
        <v>14087.87</v>
      </c>
      <c r="Z271" s="6">
        <v>24.51</v>
      </c>
      <c r="AC271" s="20">
        <v>434.9</v>
      </c>
    </row>
    <row r="272" spans="1:29">
      <c r="A272" s="5">
        <f t="shared" si="4"/>
        <v>38415</v>
      </c>
      <c r="B272" s="8">
        <v>1.53</v>
      </c>
      <c r="C272" s="8">
        <v>35.85</v>
      </c>
      <c r="D272" s="8">
        <v>25.17</v>
      </c>
      <c r="E272" s="8">
        <v>92.95</v>
      </c>
      <c r="G272" s="8">
        <v>53.1</v>
      </c>
      <c r="H272" s="8">
        <v>67.739999999999995</v>
      </c>
      <c r="I272" s="8">
        <v>37.51</v>
      </c>
      <c r="J272" s="8">
        <v>32.81</v>
      </c>
      <c r="K272" s="8">
        <v>28.88</v>
      </c>
      <c r="L272" s="8">
        <v>21.82</v>
      </c>
      <c r="M272" s="8">
        <v>24.68</v>
      </c>
      <c r="N272" s="8">
        <v>31.68</v>
      </c>
      <c r="O272" s="8">
        <v>78.78</v>
      </c>
      <c r="P272" s="8">
        <v>25.41</v>
      </c>
      <c r="R272" s="6">
        <v>1222.1199999999999</v>
      </c>
      <c r="S272" s="6">
        <v>10716.13</v>
      </c>
      <c r="U272" s="6">
        <v>5036.3</v>
      </c>
      <c r="V272" s="6">
        <v>2070.61</v>
      </c>
      <c r="X272" s="6">
        <v>11658.25</v>
      </c>
      <c r="Y272" s="6">
        <v>14157.09</v>
      </c>
      <c r="Z272" s="6">
        <v>24.49</v>
      </c>
      <c r="AC272" s="20">
        <v>434.2</v>
      </c>
    </row>
    <row r="273" spans="1:29">
      <c r="A273" s="5">
        <f t="shared" si="4"/>
        <v>38422</v>
      </c>
      <c r="B273" s="8">
        <v>1.44</v>
      </c>
      <c r="C273" s="8">
        <v>34.75</v>
      </c>
      <c r="D273" s="8">
        <v>25.09</v>
      </c>
      <c r="E273" s="8">
        <v>88.9</v>
      </c>
      <c r="G273" s="8">
        <v>51.6</v>
      </c>
      <c r="H273" s="8">
        <v>67.599999999999994</v>
      </c>
      <c r="I273" s="8">
        <v>36.11</v>
      </c>
      <c r="J273" s="8">
        <v>32.5</v>
      </c>
      <c r="K273" s="8">
        <v>27.59</v>
      </c>
      <c r="L273" s="8">
        <v>21.24</v>
      </c>
      <c r="M273" s="8">
        <v>24.2</v>
      </c>
      <c r="N273" s="8">
        <v>32.159999999999997</v>
      </c>
      <c r="O273" s="8">
        <v>78.849999999999994</v>
      </c>
      <c r="P273" s="8">
        <v>25.8</v>
      </c>
      <c r="R273" s="6">
        <v>1200.08</v>
      </c>
      <c r="S273" s="6">
        <v>10796.01</v>
      </c>
      <c r="U273" s="6">
        <v>4982</v>
      </c>
      <c r="V273" s="6">
        <v>2041.6</v>
      </c>
      <c r="X273" s="6">
        <v>11873.05</v>
      </c>
      <c r="Y273" s="6">
        <v>13730.78</v>
      </c>
      <c r="Z273" s="6">
        <v>23.95</v>
      </c>
      <c r="AC273" s="20">
        <v>446.2</v>
      </c>
    </row>
    <row r="274" spans="1:29">
      <c r="A274" s="5">
        <f t="shared" si="4"/>
        <v>38429</v>
      </c>
      <c r="B274" s="8">
        <v>1.53</v>
      </c>
      <c r="C274" s="8">
        <v>34.159999999999997</v>
      </c>
      <c r="D274" s="8">
        <v>24.31</v>
      </c>
      <c r="E274" s="8">
        <v>90.02</v>
      </c>
      <c r="G274" s="8">
        <v>51.45</v>
      </c>
      <c r="H274" s="8">
        <v>67.25</v>
      </c>
      <c r="I274" s="8">
        <v>36.01</v>
      </c>
      <c r="J274" s="8">
        <v>31.67</v>
      </c>
      <c r="K274" s="8">
        <v>28.09</v>
      </c>
      <c r="L274" s="8">
        <v>20.73</v>
      </c>
      <c r="M274" s="8">
        <v>23.41</v>
      </c>
      <c r="N274" s="8">
        <v>32.04</v>
      </c>
      <c r="O274" s="8">
        <v>76.569999999999993</v>
      </c>
      <c r="P274" s="8">
        <v>25.22</v>
      </c>
      <c r="R274" s="6">
        <v>1189.6500000000001</v>
      </c>
      <c r="S274" s="6">
        <v>10785.22</v>
      </c>
      <c r="U274" s="6">
        <v>4923.3</v>
      </c>
      <c r="V274" s="6">
        <v>2007.79</v>
      </c>
      <c r="X274" s="6">
        <v>11923.89</v>
      </c>
      <c r="Y274" s="6">
        <v>13890.93</v>
      </c>
      <c r="Z274" s="6">
        <v>23.29</v>
      </c>
      <c r="AC274" s="20">
        <v>439.3</v>
      </c>
    </row>
    <row r="275" spans="1:29">
      <c r="A275" s="5">
        <f t="shared" si="4"/>
        <v>38436</v>
      </c>
      <c r="B275" s="8">
        <v>1.52</v>
      </c>
      <c r="C275" s="8">
        <v>32.880000000000003</v>
      </c>
      <c r="D275" s="8">
        <v>24.28</v>
      </c>
      <c r="E275" s="8">
        <v>89.62</v>
      </c>
      <c r="G275" s="8">
        <v>50.66</v>
      </c>
      <c r="H275" s="8">
        <v>68.09</v>
      </c>
      <c r="I275" s="8">
        <v>34.93</v>
      </c>
      <c r="J275" s="8">
        <v>31.31</v>
      </c>
      <c r="K275" s="8">
        <v>27.75</v>
      </c>
      <c r="L275" s="8">
        <v>20.6</v>
      </c>
      <c r="M275" s="8">
        <v>23.18</v>
      </c>
      <c r="N275" s="8">
        <v>31.87</v>
      </c>
      <c r="O275" s="8">
        <v>74.81</v>
      </c>
      <c r="P275" s="8">
        <v>23.69</v>
      </c>
      <c r="R275" s="6">
        <v>1171.42</v>
      </c>
      <c r="S275" s="6">
        <v>10841.6</v>
      </c>
      <c r="U275" s="6">
        <v>4922.5</v>
      </c>
      <c r="V275" s="6">
        <v>1991.06</v>
      </c>
      <c r="X275" s="6">
        <v>11879.81</v>
      </c>
      <c r="Y275" s="6">
        <v>13828.37</v>
      </c>
      <c r="Z275" s="6">
        <v>22.22</v>
      </c>
      <c r="AC275" s="20">
        <v>424.7</v>
      </c>
    </row>
    <row r="276" spans="1:29">
      <c r="A276" s="5">
        <f t="shared" si="4"/>
        <v>38443</v>
      </c>
      <c r="B276" s="8">
        <v>1.46</v>
      </c>
      <c r="C276" s="8">
        <v>34.01</v>
      </c>
      <c r="D276" s="8">
        <v>24.12</v>
      </c>
      <c r="E276" s="8">
        <v>90.02</v>
      </c>
      <c r="G276" s="8">
        <v>48.99</v>
      </c>
      <c r="H276" s="8">
        <v>66.849999999999994</v>
      </c>
      <c r="I276" s="8">
        <v>34.25</v>
      </c>
      <c r="J276" s="8">
        <v>31.7</v>
      </c>
      <c r="K276" s="8">
        <v>28.58</v>
      </c>
      <c r="L276" s="8">
        <v>20.69</v>
      </c>
      <c r="M276" s="8">
        <v>23.01</v>
      </c>
      <c r="N276" s="8">
        <v>32.31</v>
      </c>
      <c r="O276" s="8">
        <v>74.27</v>
      </c>
      <c r="P276" s="8">
        <v>23.94</v>
      </c>
      <c r="R276" s="6">
        <v>1172.92</v>
      </c>
      <c r="S276" s="6">
        <v>10940.55</v>
      </c>
      <c r="U276" s="6">
        <v>4914</v>
      </c>
      <c r="V276" s="6">
        <v>1984.81</v>
      </c>
      <c r="X276" s="6">
        <v>11761.1</v>
      </c>
      <c r="Y276" s="6">
        <v>13597.1</v>
      </c>
      <c r="Z276" s="6">
        <v>22.67</v>
      </c>
      <c r="AC276" s="20">
        <v>425.9</v>
      </c>
    </row>
    <row r="277" spans="1:29">
      <c r="A277" s="5">
        <f t="shared" si="4"/>
        <v>38450</v>
      </c>
      <c r="B277" s="8">
        <v>1.56</v>
      </c>
      <c r="C277" s="8">
        <v>34.6</v>
      </c>
      <c r="D277" s="8">
        <v>24.94</v>
      </c>
      <c r="E277" s="8">
        <v>96.02</v>
      </c>
      <c r="G277" s="8">
        <v>48.57</v>
      </c>
      <c r="H277" s="8">
        <v>68.64</v>
      </c>
      <c r="I277" s="8">
        <v>34.5</v>
      </c>
      <c r="J277" s="8">
        <v>31.59</v>
      </c>
      <c r="K277" s="8">
        <v>28.4</v>
      </c>
      <c r="L277" s="8">
        <v>21.05</v>
      </c>
      <c r="M277" s="8">
        <v>23.29</v>
      </c>
      <c r="N277" s="8">
        <v>33.33</v>
      </c>
      <c r="O277" s="8">
        <v>75.760000000000005</v>
      </c>
      <c r="P277" s="8">
        <v>23.89</v>
      </c>
      <c r="R277" s="6">
        <v>1181.2</v>
      </c>
      <c r="S277" s="6">
        <v>10774.36</v>
      </c>
      <c r="U277" s="6">
        <v>4983.6000000000004</v>
      </c>
      <c r="V277" s="6">
        <v>1999.35</v>
      </c>
      <c r="X277" s="6">
        <v>11723.63</v>
      </c>
      <c r="Y277" s="6">
        <v>13491.35</v>
      </c>
      <c r="Z277" s="6">
        <v>23.14</v>
      </c>
      <c r="AC277" s="20">
        <v>426.9</v>
      </c>
    </row>
    <row r="278" spans="1:29">
      <c r="A278" s="5">
        <f t="shared" si="4"/>
        <v>38457</v>
      </c>
      <c r="B278" s="8">
        <v>1.26</v>
      </c>
      <c r="C278" s="8">
        <v>33.020000000000003</v>
      </c>
      <c r="D278" s="8">
        <v>24.46</v>
      </c>
      <c r="E278" s="8">
        <v>92.5</v>
      </c>
      <c r="G278" s="8">
        <v>47.7</v>
      </c>
      <c r="H278" s="8">
        <v>69.400000000000006</v>
      </c>
      <c r="I278" s="8">
        <v>33.93</v>
      </c>
      <c r="J278" s="8">
        <v>30.77</v>
      </c>
      <c r="K278" s="8">
        <v>27.37</v>
      </c>
      <c r="L278" s="8">
        <v>20.65</v>
      </c>
      <c r="M278" s="8">
        <v>22.12</v>
      </c>
      <c r="N278" s="8">
        <v>34.799999999999997</v>
      </c>
      <c r="O278" s="8">
        <v>72.67</v>
      </c>
      <c r="P278" s="8">
        <v>22.41</v>
      </c>
      <c r="R278" s="6">
        <v>1142.6199999999999</v>
      </c>
      <c r="S278" s="6">
        <v>10629.67</v>
      </c>
      <c r="U278" s="6">
        <v>4891.6000000000004</v>
      </c>
      <c r="V278" s="6">
        <v>1908.15</v>
      </c>
      <c r="X278" s="6">
        <v>11874.75</v>
      </c>
      <c r="Y278" s="6">
        <v>13666.72</v>
      </c>
      <c r="Z278" s="6">
        <v>21.7</v>
      </c>
      <c r="AC278" s="20">
        <v>424.9</v>
      </c>
    </row>
    <row r="279" spans="1:29">
      <c r="A279" s="5">
        <f t="shared" si="4"/>
        <v>38464</v>
      </c>
      <c r="B279" s="8">
        <v>1.27</v>
      </c>
      <c r="C279" s="8">
        <v>33.04</v>
      </c>
      <c r="D279" s="8">
        <v>24.98</v>
      </c>
      <c r="E279" s="8">
        <v>107.9</v>
      </c>
      <c r="G279" s="8">
        <v>46.81</v>
      </c>
      <c r="H279" s="8">
        <v>68.489999999999995</v>
      </c>
      <c r="I279" s="8">
        <v>34.869999999999997</v>
      </c>
      <c r="J279" s="8">
        <v>30.68</v>
      </c>
      <c r="K279" s="8">
        <v>27.3</v>
      </c>
      <c r="L279" s="8">
        <v>21.07</v>
      </c>
      <c r="M279" s="8">
        <v>23.24</v>
      </c>
      <c r="N279" s="8">
        <v>34.200000000000003</v>
      </c>
      <c r="O279" s="8">
        <v>72.45</v>
      </c>
      <c r="P279" s="8">
        <v>22.6</v>
      </c>
      <c r="R279" s="6">
        <v>1152.1199999999999</v>
      </c>
      <c r="S279" s="6">
        <v>10442.870000000001</v>
      </c>
      <c r="U279" s="6">
        <v>4849.3</v>
      </c>
      <c r="V279" s="6">
        <v>1932.19</v>
      </c>
      <c r="X279" s="6">
        <v>11370.69</v>
      </c>
      <c r="Y279" s="6">
        <v>13638.75</v>
      </c>
      <c r="Z279" s="6">
        <v>22.18</v>
      </c>
      <c r="AC279" s="20">
        <v>434.3</v>
      </c>
    </row>
    <row r="280" spans="1:29">
      <c r="A280" s="5">
        <f t="shared" si="4"/>
        <v>38471</v>
      </c>
      <c r="B280" s="8">
        <v>1.29</v>
      </c>
      <c r="C280" s="8">
        <v>32.36</v>
      </c>
      <c r="D280" s="8">
        <v>25.3</v>
      </c>
      <c r="E280" s="8">
        <v>110</v>
      </c>
      <c r="G280" s="8">
        <v>47.14</v>
      </c>
      <c r="H280" s="8">
        <v>68.63</v>
      </c>
      <c r="I280" s="8">
        <v>35.49</v>
      </c>
      <c r="J280" s="8">
        <v>32.25</v>
      </c>
      <c r="K280" s="8">
        <v>26.4</v>
      </c>
      <c r="L280" s="8">
        <v>21.72</v>
      </c>
      <c r="M280" s="8">
        <v>23.52</v>
      </c>
      <c r="N280" s="8">
        <v>33.9</v>
      </c>
      <c r="O280" s="8">
        <v>72.709999999999994</v>
      </c>
      <c r="P280" s="8">
        <v>22.32</v>
      </c>
      <c r="R280" s="6">
        <v>1156.8499999999999</v>
      </c>
      <c r="S280" s="6">
        <v>10404.299999999999</v>
      </c>
      <c r="U280" s="6">
        <v>4801.7</v>
      </c>
      <c r="V280" s="6">
        <v>1921.65</v>
      </c>
      <c r="X280" s="6">
        <v>11045.95</v>
      </c>
      <c r="Y280" s="6">
        <v>13693.55</v>
      </c>
      <c r="Z280" s="6">
        <v>22.25</v>
      </c>
      <c r="AC280" s="20">
        <v>435</v>
      </c>
    </row>
    <row r="281" spans="1:29">
      <c r="A281" s="5">
        <f t="shared" si="4"/>
        <v>38478</v>
      </c>
      <c r="B281" s="8">
        <v>1.33</v>
      </c>
      <c r="C281" s="8">
        <v>34.520000000000003</v>
      </c>
      <c r="D281" s="8">
        <v>25.22</v>
      </c>
      <c r="E281" s="8">
        <v>114.01</v>
      </c>
      <c r="G281" s="8">
        <v>48.96</v>
      </c>
      <c r="H281" s="8">
        <v>68.209999999999994</v>
      </c>
      <c r="I281" s="8">
        <v>35.61</v>
      </c>
      <c r="J281" s="8">
        <v>31.13</v>
      </c>
      <c r="K281" s="8">
        <v>26.89</v>
      </c>
      <c r="L281" s="8">
        <v>22.1</v>
      </c>
      <c r="M281" s="8">
        <v>24.49</v>
      </c>
      <c r="N281" s="8">
        <v>34.159999999999997</v>
      </c>
      <c r="O281" s="8">
        <v>74.33</v>
      </c>
      <c r="P281" s="8">
        <v>23.1</v>
      </c>
      <c r="R281" s="6">
        <v>1171.3499999999999</v>
      </c>
      <c r="S281" s="6">
        <v>10461.34</v>
      </c>
      <c r="U281" s="6">
        <v>4918.8999999999996</v>
      </c>
      <c r="V281" s="6">
        <v>1967.35</v>
      </c>
      <c r="X281" s="6">
        <v>11008.9</v>
      </c>
      <c r="Y281" s="6">
        <v>13908.97</v>
      </c>
      <c r="Z281" s="6">
        <v>23.17</v>
      </c>
      <c r="AC281" s="20">
        <v>426.1</v>
      </c>
    </row>
    <row r="282" spans="1:29">
      <c r="A282" s="5">
        <f t="shared" si="4"/>
        <v>38485</v>
      </c>
      <c r="B282" s="8">
        <v>1.24</v>
      </c>
      <c r="C282" s="8">
        <v>33.9</v>
      </c>
      <c r="D282" s="8">
        <v>25.3</v>
      </c>
      <c r="E282" s="8">
        <v>114.62</v>
      </c>
      <c r="G282" s="8">
        <v>47.13</v>
      </c>
      <c r="H282" s="8">
        <v>67.099999999999994</v>
      </c>
      <c r="I282" s="8">
        <v>34.46</v>
      </c>
      <c r="J282" s="8">
        <v>30.71</v>
      </c>
      <c r="K282" s="8">
        <v>27</v>
      </c>
      <c r="L282" s="8">
        <v>22.06</v>
      </c>
      <c r="M282" s="8">
        <v>25.12</v>
      </c>
      <c r="N282" s="8">
        <v>33.46</v>
      </c>
      <c r="O282" s="8">
        <v>71.52</v>
      </c>
      <c r="P282" s="8">
        <v>21.55</v>
      </c>
      <c r="R282" s="6">
        <v>1154.05</v>
      </c>
      <c r="S282" s="6">
        <v>10087.51</v>
      </c>
      <c r="U282" s="6">
        <v>4886.5</v>
      </c>
      <c r="V282" s="6">
        <v>1976.78</v>
      </c>
      <c r="X282" s="6">
        <v>11192.17</v>
      </c>
      <c r="Y282" s="6">
        <v>14033.96</v>
      </c>
      <c r="Z282" s="6">
        <v>22.16</v>
      </c>
      <c r="AC282" s="20">
        <v>420.2</v>
      </c>
    </row>
    <row r="283" spans="1:29">
      <c r="A283" s="5">
        <f t="shared" si="4"/>
        <v>38492</v>
      </c>
      <c r="B283" s="8">
        <v>1.34</v>
      </c>
      <c r="C283" s="8">
        <v>35.5</v>
      </c>
      <c r="D283" s="8">
        <v>25.74</v>
      </c>
      <c r="E283" s="8">
        <v>120.8</v>
      </c>
      <c r="G283" s="8">
        <v>47.18</v>
      </c>
      <c r="H283" s="8">
        <v>67.2</v>
      </c>
      <c r="I283" s="8">
        <v>36.06</v>
      </c>
      <c r="J283" s="8">
        <v>31.71</v>
      </c>
      <c r="K283" s="8">
        <v>27.83</v>
      </c>
      <c r="L283" s="8">
        <v>22.53</v>
      </c>
      <c r="M283" s="8">
        <v>26.35</v>
      </c>
      <c r="N283" s="8">
        <v>32.619999999999997</v>
      </c>
      <c r="O283" s="8">
        <v>72.36</v>
      </c>
      <c r="P283" s="8">
        <v>21.62</v>
      </c>
      <c r="R283" s="6">
        <v>1189.28</v>
      </c>
      <c r="S283" s="6">
        <v>10157.709999999999</v>
      </c>
      <c r="U283" s="6">
        <v>4971.8</v>
      </c>
      <c r="V283" s="6">
        <v>2046.42</v>
      </c>
      <c r="X283" s="6">
        <v>11049.11</v>
      </c>
      <c r="Y283" s="6">
        <v>13866.81</v>
      </c>
      <c r="Z283" s="6">
        <v>22.9</v>
      </c>
      <c r="AC283" s="20">
        <v>417.4</v>
      </c>
    </row>
    <row r="284" spans="1:29">
      <c r="A284" s="5">
        <f t="shared" si="4"/>
        <v>38499</v>
      </c>
      <c r="B284" s="8">
        <v>1.45</v>
      </c>
      <c r="C284" s="8">
        <v>35.5</v>
      </c>
      <c r="D284" s="8">
        <v>26.07</v>
      </c>
      <c r="E284" s="8">
        <v>133</v>
      </c>
      <c r="G284" s="8">
        <v>47.27</v>
      </c>
      <c r="H284" s="8">
        <v>67.430000000000007</v>
      </c>
      <c r="I284" s="8">
        <v>35.799999999999997</v>
      </c>
      <c r="J284" s="8">
        <v>31.95</v>
      </c>
      <c r="K284" s="8">
        <v>27.88</v>
      </c>
      <c r="L284" s="8">
        <v>22.47</v>
      </c>
      <c r="M284" s="8">
        <v>27.39</v>
      </c>
      <c r="N284" s="8">
        <v>32.450000000000003</v>
      </c>
      <c r="O284" s="8">
        <v>72.39</v>
      </c>
      <c r="P284" s="8">
        <v>22.99</v>
      </c>
      <c r="R284" s="6">
        <v>1198.78</v>
      </c>
      <c r="S284" s="6">
        <v>10192.51</v>
      </c>
      <c r="U284" s="6">
        <v>4986.3</v>
      </c>
      <c r="V284" s="6">
        <v>2075.73</v>
      </c>
      <c r="X284" s="6">
        <v>11037.29</v>
      </c>
      <c r="Y284" s="6">
        <v>13717.42</v>
      </c>
      <c r="Z284" s="6">
        <v>23.16</v>
      </c>
      <c r="AC284" s="20">
        <v>419.8</v>
      </c>
    </row>
    <row r="285" spans="1:29">
      <c r="A285" s="5">
        <f t="shared" si="4"/>
        <v>38506</v>
      </c>
      <c r="B285" s="8">
        <v>1.37</v>
      </c>
      <c r="C285" s="8">
        <v>35.590000000000003</v>
      </c>
      <c r="D285" s="8">
        <v>25.43</v>
      </c>
      <c r="E285" s="8">
        <v>140.13</v>
      </c>
      <c r="G285" s="8">
        <v>47.35</v>
      </c>
      <c r="H285" s="8">
        <v>66.44</v>
      </c>
      <c r="I285" s="8">
        <v>35.549999999999997</v>
      </c>
      <c r="J285" s="8">
        <v>31.68</v>
      </c>
      <c r="K285" s="8">
        <v>27.32</v>
      </c>
      <c r="L285" s="8">
        <v>22.12</v>
      </c>
      <c r="M285" s="8">
        <v>27.33</v>
      </c>
      <c r="N285" s="8">
        <v>32.090000000000003</v>
      </c>
      <c r="O285" s="8">
        <v>71.849999999999994</v>
      </c>
      <c r="P285" s="8">
        <v>23.2</v>
      </c>
      <c r="R285" s="6">
        <v>1196.02</v>
      </c>
      <c r="S285" s="6">
        <v>10345.4</v>
      </c>
      <c r="U285" s="6">
        <v>4999.3999999999996</v>
      </c>
      <c r="V285" s="6">
        <v>2071.4299999999998</v>
      </c>
      <c r="X285" s="6">
        <v>11192.33</v>
      </c>
      <c r="Y285" s="6">
        <v>13714.78</v>
      </c>
      <c r="Z285" s="6">
        <v>23.28</v>
      </c>
      <c r="AC285" s="20">
        <v>423.7</v>
      </c>
    </row>
    <row r="286" spans="1:29">
      <c r="A286" s="5">
        <f t="shared" si="4"/>
        <v>38513</v>
      </c>
      <c r="B286" s="8">
        <v>1.28</v>
      </c>
      <c r="C286" s="8">
        <v>34.950000000000003</v>
      </c>
      <c r="D286" s="8">
        <v>25.43</v>
      </c>
      <c r="E286" s="8">
        <v>141.25</v>
      </c>
      <c r="G286" s="8">
        <v>47.98</v>
      </c>
      <c r="H286" s="8">
        <v>66.48</v>
      </c>
      <c r="I286" s="8">
        <v>35.43</v>
      </c>
      <c r="J286" s="8">
        <v>31.4</v>
      </c>
      <c r="K286" s="8">
        <v>27.52</v>
      </c>
      <c r="L286" s="8">
        <v>21.98</v>
      </c>
      <c r="M286" s="8">
        <v>26.98</v>
      </c>
      <c r="N286" s="8">
        <v>31.39</v>
      </c>
      <c r="O286" s="8">
        <v>71.17</v>
      </c>
      <c r="P286" s="8">
        <v>23.47</v>
      </c>
      <c r="R286" s="6">
        <v>1198.1099999999999</v>
      </c>
      <c r="S286" s="6">
        <v>10140.120000000001</v>
      </c>
      <c r="U286" s="6">
        <v>5030.3999999999996</v>
      </c>
      <c r="V286" s="6">
        <v>2063</v>
      </c>
      <c r="X286" s="6">
        <v>11300.05</v>
      </c>
      <c r="Y286" s="6">
        <v>13818.45</v>
      </c>
      <c r="Z286" s="6">
        <v>23.5</v>
      </c>
      <c r="AC286" s="20">
        <v>427.4</v>
      </c>
    </row>
    <row r="287" spans="1:29">
      <c r="A287" s="5">
        <f t="shared" si="4"/>
        <v>38520</v>
      </c>
      <c r="B287" s="8">
        <v>1.37</v>
      </c>
      <c r="C287" s="8">
        <v>35.31</v>
      </c>
      <c r="D287" s="8">
        <v>25.04</v>
      </c>
      <c r="E287" s="8">
        <v>140.15</v>
      </c>
      <c r="G287" s="8">
        <v>48.93</v>
      </c>
      <c r="H287" s="8">
        <v>66.56</v>
      </c>
      <c r="I287" s="8">
        <v>36.08</v>
      </c>
      <c r="J287" s="8">
        <v>31.56</v>
      </c>
      <c r="K287" s="8">
        <v>26.7</v>
      </c>
      <c r="L287" s="8">
        <v>22.03</v>
      </c>
      <c r="M287" s="8">
        <v>27.12</v>
      </c>
      <c r="N287" s="8">
        <v>32.22</v>
      </c>
      <c r="O287" s="8">
        <v>72.819999999999993</v>
      </c>
      <c r="P287" s="8">
        <v>24.73</v>
      </c>
      <c r="R287" s="6">
        <v>1216.96</v>
      </c>
      <c r="S287" s="6">
        <v>10471.91</v>
      </c>
      <c r="U287" s="6">
        <v>5077.6000000000004</v>
      </c>
      <c r="V287" s="6">
        <v>2090.11</v>
      </c>
      <c r="X287" s="6">
        <v>11304.23</v>
      </c>
      <c r="Y287" s="6">
        <v>13934.76</v>
      </c>
      <c r="Z287" s="6">
        <v>24.37</v>
      </c>
      <c r="AC287" s="20">
        <v>438.3</v>
      </c>
    </row>
    <row r="288" spans="1:29">
      <c r="A288" s="5">
        <f t="shared" si="4"/>
        <v>38527</v>
      </c>
      <c r="B288" s="8">
        <v>1.35</v>
      </c>
      <c r="C288" s="8">
        <v>35.020000000000003</v>
      </c>
      <c r="D288" s="8">
        <v>25.04</v>
      </c>
      <c r="E288" s="8">
        <v>148.62</v>
      </c>
      <c r="G288" s="8">
        <v>47.37</v>
      </c>
      <c r="H288" s="8">
        <v>65.58</v>
      </c>
      <c r="I288" s="8">
        <v>35.57</v>
      </c>
      <c r="J288" s="8">
        <v>31.05</v>
      </c>
      <c r="K288" s="8">
        <v>26.04</v>
      </c>
      <c r="L288" s="8">
        <v>21.1</v>
      </c>
      <c r="M288" s="8">
        <v>26.1</v>
      </c>
      <c r="N288" s="8">
        <v>30.55</v>
      </c>
      <c r="O288" s="8">
        <v>71.7</v>
      </c>
      <c r="P288" s="8">
        <v>24.92</v>
      </c>
      <c r="R288" s="6">
        <v>1191.57</v>
      </c>
      <c r="S288" s="6">
        <v>10542.55</v>
      </c>
      <c r="U288" s="6">
        <v>5079</v>
      </c>
      <c r="V288" s="6">
        <v>2053.27</v>
      </c>
      <c r="X288" s="6">
        <v>11514.03</v>
      </c>
      <c r="Y288" s="6">
        <v>13912.03</v>
      </c>
      <c r="Z288" s="6">
        <v>23.75</v>
      </c>
      <c r="AC288" s="20">
        <v>440.5</v>
      </c>
    </row>
    <row r="289" spans="1:29">
      <c r="A289" s="5">
        <f t="shared" si="4"/>
        <v>38534</v>
      </c>
      <c r="B289" s="8">
        <v>1.3</v>
      </c>
      <c r="C289" s="8">
        <v>32.909999999999997</v>
      </c>
      <c r="D289" s="8">
        <v>24.71</v>
      </c>
      <c r="E289" s="8">
        <v>145.62</v>
      </c>
      <c r="G289" s="8">
        <v>48.28</v>
      </c>
      <c r="H289" s="8">
        <v>64.95</v>
      </c>
      <c r="I289" s="8">
        <v>35.06</v>
      </c>
      <c r="J289" s="8">
        <v>31.14</v>
      </c>
      <c r="K289" s="8">
        <v>25.09</v>
      </c>
      <c r="L289" s="8">
        <v>21.11</v>
      </c>
      <c r="M289" s="8">
        <v>26.21</v>
      </c>
      <c r="N289" s="8">
        <v>31.06</v>
      </c>
      <c r="O289" s="8">
        <v>72.150000000000006</v>
      </c>
      <c r="P289" s="8">
        <v>25.28</v>
      </c>
      <c r="R289" s="6">
        <v>1194.44</v>
      </c>
      <c r="S289" s="6">
        <v>10460.969999999999</v>
      </c>
      <c r="U289" s="6">
        <v>5161</v>
      </c>
      <c r="V289" s="6">
        <v>2057.37</v>
      </c>
      <c r="X289" s="6">
        <v>11537.03</v>
      </c>
      <c r="Y289" s="6">
        <v>14230.29</v>
      </c>
      <c r="Z289" s="6">
        <v>23.95</v>
      </c>
      <c r="AC289" s="20">
        <v>427.8</v>
      </c>
    </row>
    <row r="290" spans="1:29">
      <c r="A290" s="5">
        <f t="shared" si="4"/>
        <v>38541</v>
      </c>
      <c r="B290" s="8">
        <v>1.37</v>
      </c>
      <c r="C290" s="8">
        <v>34.74</v>
      </c>
      <c r="D290" s="8">
        <v>25.09</v>
      </c>
      <c r="E290" s="8">
        <v>148.11000000000001</v>
      </c>
      <c r="G290" s="8">
        <v>49.9</v>
      </c>
      <c r="H290" s="8">
        <v>64.28</v>
      </c>
      <c r="I290" s="8">
        <v>34.81</v>
      </c>
      <c r="J290" s="8">
        <v>30.99</v>
      </c>
      <c r="K290" s="8">
        <v>25</v>
      </c>
      <c r="L290" s="8">
        <v>21.37</v>
      </c>
      <c r="M290" s="8">
        <v>27.28</v>
      </c>
      <c r="N290" s="8">
        <v>31</v>
      </c>
      <c r="O290" s="8">
        <v>73.59</v>
      </c>
      <c r="P290" s="8">
        <v>24.56</v>
      </c>
      <c r="R290" s="6">
        <v>1211.8599999999999</v>
      </c>
      <c r="S290" s="6">
        <v>10512.63</v>
      </c>
      <c r="U290" s="6">
        <v>5232.2</v>
      </c>
      <c r="V290" s="6">
        <v>2112.88</v>
      </c>
      <c r="X290" s="6">
        <v>11630.13</v>
      </c>
      <c r="Y290" s="6">
        <v>14201.06</v>
      </c>
      <c r="Z290" s="6">
        <v>24.26</v>
      </c>
      <c r="AC290" s="20">
        <v>422.9</v>
      </c>
    </row>
    <row r="291" spans="1:29">
      <c r="A291" s="5">
        <f t="shared" si="4"/>
        <v>38548</v>
      </c>
      <c r="B291" s="8">
        <v>1.48</v>
      </c>
      <c r="C291" s="8">
        <v>37.15</v>
      </c>
      <c r="D291" s="8">
        <v>25.79</v>
      </c>
      <c r="E291" s="8">
        <v>150.59</v>
      </c>
      <c r="G291" s="8">
        <v>50.25</v>
      </c>
      <c r="H291" s="8">
        <v>65.03</v>
      </c>
      <c r="I291" s="8">
        <v>35.86</v>
      </c>
      <c r="J291" s="8">
        <v>31.25</v>
      </c>
      <c r="K291" s="8">
        <v>26.38</v>
      </c>
      <c r="L291" s="8">
        <v>21.54</v>
      </c>
      <c r="M291" s="8">
        <v>28.3</v>
      </c>
      <c r="N291" s="8">
        <v>31.91</v>
      </c>
      <c r="O291" s="8">
        <v>74.989999999999995</v>
      </c>
      <c r="P291" s="8">
        <v>23.75</v>
      </c>
      <c r="R291" s="6">
        <v>1227.92</v>
      </c>
      <c r="S291" s="6">
        <v>10623.07</v>
      </c>
      <c r="U291" s="6">
        <v>5230.8</v>
      </c>
      <c r="V291" s="6">
        <v>2156.7800000000002</v>
      </c>
      <c r="X291" s="6">
        <v>11565.99</v>
      </c>
      <c r="Y291" s="6">
        <v>13964.47</v>
      </c>
      <c r="Z291" s="6">
        <v>24.92</v>
      </c>
      <c r="AC291" s="20">
        <v>420.7</v>
      </c>
    </row>
    <row r="292" spans="1:29">
      <c r="A292" s="5">
        <f t="shared" si="4"/>
        <v>38555</v>
      </c>
      <c r="B292" s="8">
        <v>1.57</v>
      </c>
      <c r="C292" s="8">
        <v>37.950000000000003</v>
      </c>
      <c r="D292" s="8">
        <v>25.68</v>
      </c>
      <c r="E292" s="8">
        <v>151.19</v>
      </c>
      <c r="G292" s="8">
        <v>49.54</v>
      </c>
      <c r="H292" s="8">
        <v>64.319999999999993</v>
      </c>
      <c r="I292" s="8">
        <v>35.6</v>
      </c>
      <c r="J292" s="8">
        <v>30.78</v>
      </c>
      <c r="K292" s="8">
        <v>25.83</v>
      </c>
      <c r="L292" s="8">
        <v>22.02</v>
      </c>
      <c r="M292" s="8">
        <v>26.75</v>
      </c>
      <c r="N292" s="8">
        <v>31.14</v>
      </c>
      <c r="O292" s="8">
        <v>75.53</v>
      </c>
      <c r="P292" s="8">
        <v>24.7</v>
      </c>
      <c r="R292" s="6">
        <v>1233.68</v>
      </c>
      <c r="S292" s="6">
        <v>10297.84</v>
      </c>
      <c r="U292" s="6">
        <v>5241.8</v>
      </c>
      <c r="V292" s="6">
        <v>2179.7399999999998</v>
      </c>
      <c r="X292" s="6">
        <v>11758.68</v>
      </c>
      <c r="Y292" s="6">
        <v>14504.29</v>
      </c>
      <c r="Z292" s="6">
        <v>25.34</v>
      </c>
      <c r="AC292" s="20">
        <v>424.7</v>
      </c>
    </row>
    <row r="293" spans="1:29">
      <c r="A293" s="5">
        <f t="shared" si="4"/>
        <v>38562</v>
      </c>
      <c r="B293" s="8">
        <v>1.52</v>
      </c>
      <c r="C293" s="8">
        <v>45.15</v>
      </c>
      <c r="D293" s="8">
        <v>25.61</v>
      </c>
      <c r="E293" s="8">
        <v>143.88</v>
      </c>
      <c r="G293" s="8">
        <v>49.35</v>
      </c>
      <c r="H293" s="8">
        <v>63.96</v>
      </c>
      <c r="I293" s="8">
        <v>35.14</v>
      </c>
      <c r="J293" s="8">
        <v>30.84</v>
      </c>
      <c r="K293" s="8">
        <v>25.64</v>
      </c>
      <c r="L293" s="8">
        <v>21.88</v>
      </c>
      <c r="M293" s="8">
        <v>27.14</v>
      </c>
      <c r="N293" s="8">
        <v>31.06</v>
      </c>
      <c r="O293" s="8">
        <v>75.86</v>
      </c>
      <c r="P293" s="8">
        <v>24.5</v>
      </c>
      <c r="R293" s="6">
        <v>1234.18</v>
      </c>
      <c r="S293" s="6">
        <v>10303.44</v>
      </c>
      <c r="U293" s="6">
        <v>5282.3</v>
      </c>
      <c r="V293" s="6">
        <v>2184.83</v>
      </c>
      <c r="X293" s="6">
        <v>11695.05</v>
      </c>
      <c r="Y293" s="6">
        <v>14786.46</v>
      </c>
      <c r="Z293" s="6">
        <v>25.7</v>
      </c>
      <c r="AC293" s="20">
        <v>429.9</v>
      </c>
    </row>
    <row r="294" spans="1:29">
      <c r="A294" s="5">
        <f t="shared" si="4"/>
        <v>38569</v>
      </c>
      <c r="B294" s="8">
        <v>1.54</v>
      </c>
      <c r="C294" s="8">
        <v>45.27</v>
      </c>
      <c r="D294" s="8">
        <v>27.76</v>
      </c>
      <c r="E294" s="8">
        <v>146.16999999999999</v>
      </c>
      <c r="G294" s="8">
        <v>49.32</v>
      </c>
      <c r="H294" s="8">
        <v>63.54</v>
      </c>
      <c r="I294" s="8">
        <v>35.25</v>
      </c>
      <c r="J294" s="8">
        <v>30.02</v>
      </c>
      <c r="K294" s="8">
        <v>25.48</v>
      </c>
      <c r="L294" s="8">
        <v>22.03</v>
      </c>
      <c r="M294" s="8">
        <v>26.77</v>
      </c>
      <c r="N294" s="8">
        <v>30.66</v>
      </c>
      <c r="O294" s="8">
        <v>75.08</v>
      </c>
      <c r="P294" s="8">
        <v>26.11</v>
      </c>
      <c r="R294" s="6">
        <v>1226.42</v>
      </c>
      <c r="S294" s="6">
        <v>10449.14</v>
      </c>
      <c r="U294" s="6">
        <v>5314.7</v>
      </c>
      <c r="V294" s="6">
        <v>2177.91</v>
      </c>
      <c r="X294" s="6">
        <v>11899.6</v>
      </c>
      <c r="Y294" s="6">
        <v>14880.98</v>
      </c>
      <c r="Z294" s="6">
        <v>25.8</v>
      </c>
      <c r="AC294" s="20">
        <v>437.2</v>
      </c>
    </row>
    <row r="295" spans="1:29">
      <c r="A295" s="5">
        <f t="shared" si="4"/>
        <v>38576</v>
      </c>
      <c r="B295" s="8">
        <v>1.65</v>
      </c>
      <c r="C295" s="8">
        <v>44.2</v>
      </c>
      <c r="D295" s="8">
        <v>27.05</v>
      </c>
      <c r="E295" s="8">
        <v>144.86000000000001</v>
      </c>
      <c r="G295" s="8">
        <v>48.7</v>
      </c>
      <c r="H295" s="8">
        <v>63.56</v>
      </c>
      <c r="I295" s="8">
        <v>34.31</v>
      </c>
      <c r="J295" s="8">
        <v>29.77</v>
      </c>
      <c r="K295" s="8">
        <v>25.76</v>
      </c>
      <c r="L295" s="8">
        <v>21.79</v>
      </c>
      <c r="M295" s="8">
        <v>26.31</v>
      </c>
      <c r="N295" s="8">
        <v>30.55</v>
      </c>
      <c r="O295" s="8">
        <v>80</v>
      </c>
      <c r="P295" s="8">
        <v>27.51</v>
      </c>
      <c r="R295" s="6">
        <v>1230.3900000000001</v>
      </c>
      <c r="S295" s="6">
        <v>10640.83</v>
      </c>
      <c r="U295" s="6">
        <v>5345.8</v>
      </c>
      <c r="V295" s="6">
        <v>2156.9</v>
      </c>
      <c r="X295" s="6">
        <v>11766.48</v>
      </c>
      <c r="Y295" s="6">
        <v>15051.32</v>
      </c>
      <c r="Z295" s="6">
        <v>26.35</v>
      </c>
      <c r="AC295" s="20">
        <v>445.9</v>
      </c>
    </row>
    <row r="296" spans="1:29">
      <c r="A296" s="5">
        <f t="shared" si="4"/>
        <v>38583</v>
      </c>
      <c r="B296" s="8">
        <v>1.64</v>
      </c>
      <c r="C296" s="8">
        <v>43.72</v>
      </c>
      <c r="D296" s="8">
        <v>26.72</v>
      </c>
      <c r="E296" s="8">
        <v>140</v>
      </c>
      <c r="G296" s="8">
        <v>46.58</v>
      </c>
      <c r="H296" s="8">
        <v>63.57</v>
      </c>
      <c r="I296" s="8">
        <v>34.54</v>
      </c>
      <c r="J296" s="8">
        <v>29.79</v>
      </c>
      <c r="K296" s="8">
        <v>25.97</v>
      </c>
      <c r="L296" s="8">
        <v>22.2</v>
      </c>
      <c r="M296" s="8">
        <v>25.65</v>
      </c>
      <c r="N296" s="8">
        <v>28.06</v>
      </c>
      <c r="O296" s="8">
        <v>79.2</v>
      </c>
      <c r="P296" s="8">
        <v>26.25</v>
      </c>
      <c r="R296" s="6">
        <v>1219.71</v>
      </c>
      <c r="S296" s="6">
        <v>10651.18</v>
      </c>
      <c r="U296" s="6">
        <v>5312.6</v>
      </c>
      <c r="V296" s="6">
        <v>2135.56</v>
      </c>
      <c r="X296" s="6">
        <v>12261.68</v>
      </c>
      <c r="Y296" s="6">
        <v>15450.95</v>
      </c>
      <c r="Z296" s="6">
        <v>25.51</v>
      </c>
      <c r="AC296" s="20">
        <v>437.2</v>
      </c>
    </row>
    <row r="297" spans="1:29">
      <c r="A297" s="5">
        <f t="shared" si="4"/>
        <v>38590</v>
      </c>
      <c r="B297" s="8">
        <v>1.63</v>
      </c>
      <c r="C297" s="8">
        <v>42.37</v>
      </c>
      <c r="D297" s="8">
        <v>26.97</v>
      </c>
      <c r="E297" s="8">
        <v>141.79</v>
      </c>
      <c r="G297" s="8">
        <v>45.7</v>
      </c>
      <c r="H297" s="8">
        <v>61.94</v>
      </c>
      <c r="I297" s="8">
        <v>33.65</v>
      </c>
      <c r="J297" s="8">
        <v>29.37</v>
      </c>
      <c r="K297" s="8">
        <v>25.33</v>
      </c>
      <c r="L297" s="8">
        <v>21.79</v>
      </c>
      <c r="M297" s="8">
        <v>25.41</v>
      </c>
      <c r="N297" s="8">
        <v>27.66</v>
      </c>
      <c r="O297" s="8">
        <v>82</v>
      </c>
      <c r="P297" s="8">
        <v>25.94</v>
      </c>
      <c r="R297" s="6">
        <v>1205.0999999999999</v>
      </c>
      <c r="S297" s="6">
        <v>10640.91</v>
      </c>
      <c r="U297" s="6">
        <v>5228.1000000000004</v>
      </c>
      <c r="V297" s="6">
        <v>2120.77</v>
      </c>
      <c r="X297" s="6">
        <v>12291.73</v>
      </c>
      <c r="Y297" s="6">
        <v>15038.61</v>
      </c>
      <c r="Z297" s="6">
        <v>25.5</v>
      </c>
      <c r="AC297" s="20">
        <v>437.4</v>
      </c>
    </row>
    <row r="298" spans="1:29">
      <c r="A298" s="5">
        <f t="shared" si="4"/>
        <v>38597</v>
      </c>
      <c r="B298" s="8">
        <v>1.65</v>
      </c>
      <c r="C298" s="8">
        <v>41.51</v>
      </c>
      <c r="D298" s="8">
        <v>27.02</v>
      </c>
      <c r="E298" s="8">
        <v>144.22</v>
      </c>
      <c r="G298" s="8">
        <v>44.55</v>
      </c>
      <c r="H298" s="8">
        <v>62.9</v>
      </c>
      <c r="I298" s="8">
        <v>34.11</v>
      </c>
      <c r="J298" s="8">
        <v>29.26</v>
      </c>
      <c r="K298" s="8">
        <v>24.76</v>
      </c>
      <c r="L298" s="8">
        <v>21.95</v>
      </c>
      <c r="M298" s="8">
        <v>25.28</v>
      </c>
      <c r="N298" s="8">
        <v>28.83</v>
      </c>
      <c r="O298" s="8">
        <v>82.06</v>
      </c>
      <c r="P298" s="8">
        <v>27.36</v>
      </c>
      <c r="R298" s="6">
        <v>1218.02</v>
      </c>
      <c r="S298" s="6">
        <v>10558.03</v>
      </c>
      <c r="U298" s="6">
        <v>5326.8</v>
      </c>
      <c r="V298" s="6">
        <v>2141.0700000000002</v>
      </c>
      <c r="X298" s="6">
        <v>12439.48</v>
      </c>
      <c r="Y298" s="6">
        <v>14982.89</v>
      </c>
      <c r="Z298" s="6">
        <v>26.63</v>
      </c>
      <c r="AC298" s="20">
        <v>444.2</v>
      </c>
    </row>
    <row r="299" spans="1:29">
      <c r="A299" s="5">
        <f t="shared" si="4"/>
        <v>38604</v>
      </c>
      <c r="B299" s="8">
        <v>1.83</v>
      </c>
      <c r="C299" s="8">
        <v>42.95</v>
      </c>
      <c r="D299" s="8">
        <v>26.58</v>
      </c>
      <c r="E299" s="8">
        <v>149.54</v>
      </c>
      <c r="G299" s="8">
        <v>45.89</v>
      </c>
      <c r="H299" s="8">
        <v>64.73</v>
      </c>
      <c r="I299" s="8">
        <v>34.82</v>
      </c>
      <c r="J299" s="8">
        <v>29.49</v>
      </c>
      <c r="K299" s="8">
        <v>25.04</v>
      </c>
      <c r="L299" s="8">
        <v>22.03</v>
      </c>
      <c r="M299" s="8">
        <v>25.25</v>
      </c>
      <c r="N299" s="8">
        <v>29.31</v>
      </c>
      <c r="O299" s="8">
        <v>85.15</v>
      </c>
      <c r="P299" s="8">
        <v>27.86</v>
      </c>
      <c r="R299" s="6">
        <v>1241.48</v>
      </c>
      <c r="S299" s="6">
        <v>10600.31</v>
      </c>
      <c r="U299" s="6">
        <v>5359.3</v>
      </c>
      <c r="V299" s="6">
        <v>2175.5100000000002</v>
      </c>
      <c r="X299" s="6">
        <v>12600</v>
      </c>
      <c r="Y299" s="6">
        <v>15221.89</v>
      </c>
      <c r="Z299" s="6">
        <v>27.35</v>
      </c>
      <c r="AC299" s="20">
        <v>449</v>
      </c>
    </row>
    <row r="300" spans="1:29">
      <c r="A300" s="5">
        <f t="shared" si="4"/>
        <v>38611</v>
      </c>
      <c r="B300" s="8">
        <v>1.83</v>
      </c>
      <c r="C300" s="8">
        <v>42.8</v>
      </c>
      <c r="D300" s="8">
        <v>26.07</v>
      </c>
      <c r="E300" s="8">
        <v>150.1</v>
      </c>
      <c r="G300" s="8">
        <v>43.87</v>
      </c>
      <c r="H300" s="8">
        <v>65.180000000000007</v>
      </c>
      <c r="I300" s="8">
        <v>34.99</v>
      </c>
      <c r="J300" s="8">
        <v>29.56</v>
      </c>
      <c r="K300" s="8">
        <v>24.11</v>
      </c>
      <c r="L300" s="8">
        <v>21.7</v>
      </c>
      <c r="M300" s="8">
        <v>24.81</v>
      </c>
      <c r="N300" s="8">
        <v>28.9</v>
      </c>
      <c r="O300" s="8">
        <v>86.75</v>
      </c>
      <c r="P300" s="8">
        <v>29</v>
      </c>
      <c r="R300" s="6">
        <v>1237.9100000000001</v>
      </c>
      <c r="S300" s="6">
        <v>10559.23</v>
      </c>
      <c r="U300" s="6">
        <v>5407.9</v>
      </c>
      <c r="V300" s="6">
        <v>2160.35</v>
      </c>
      <c r="X300" s="6">
        <v>12692.04</v>
      </c>
      <c r="Y300" s="6">
        <v>15165.77</v>
      </c>
      <c r="Z300" s="6">
        <v>27.48</v>
      </c>
      <c r="AC300" s="20">
        <v>459.5</v>
      </c>
    </row>
    <row r="301" spans="1:29">
      <c r="A301" s="5">
        <f t="shared" si="4"/>
        <v>38618</v>
      </c>
      <c r="B301" s="8">
        <v>1.9</v>
      </c>
      <c r="C301" s="8">
        <v>42.19</v>
      </c>
      <c r="D301" s="8">
        <v>25.27</v>
      </c>
      <c r="E301" s="8">
        <v>157.68</v>
      </c>
      <c r="G301" s="8">
        <v>43.2</v>
      </c>
      <c r="H301" s="8">
        <v>63.99</v>
      </c>
      <c r="I301" s="8">
        <v>34.07</v>
      </c>
      <c r="J301" s="8">
        <v>28.97</v>
      </c>
      <c r="K301" s="8">
        <v>23.22</v>
      </c>
      <c r="L301" s="8">
        <v>21.18</v>
      </c>
      <c r="M301" s="8">
        <v>24.38</v>
      </c>
      <c r="N301" s="8">
        <v>27.62</v>
      </c>
      <c r="O301" s="8">
        <v>86.64</v>
      </c>
      <c r="P301" s="8">
        <v>28.68</v>
      </c>
      <c r="R301" s="6">
        <v>1215.29</v>
      </c>
      <c r="S301" s="6">
        <v>10397.290000000001</v>
      </c>
      <c r="U301" s="6">
        <v>5413.6</v>
      </c>
      <c r="V301" s="6">
        <v>2116.84</v>
      </c>
      <c r="X301" s="6">
        <v>12958.68</v>
      </c>
      <c r="Y301" s="6">
        <v>14983.2</v>
      </c>
      <c r="Z301" s="6">
        <v>27.48</v>
      </c>
      <c r="AC301" s="20">
        <v>463.5</v>
      </c>
    </row>
    <row r="302" spans="1:29">
      <c r="A302" s="5">
        <f t="shared" si="4"/>
        <v>38625</v>
      </c>
      <c r="B302" s="8">
        <v>1.91</v>
      </c>
      <c r="C302" s="8">
        <v>45.3</v>
      </c>
      <c r="D302" s="8">
        <v>25.73</v>
      </c>
      <c r="E302" s="8">
        <v>158.22</v>
      </c>
      <c r="G302" s="8">
        <v>43.82</v>
      </c>
      <c r="H302" s="8">
        <v>63.28</v>
      </c>
      <c r="I302" s="8">
        <v>33.93</v>
      </c>
      <c r="J302" s="8">
        <v>29.45</v>
      </c>
      <c r="K302" s="8">
        <v>24.13</v>
      </c>
      <c r="L302" s="8">
        <v>21.6</v>
      </c>
      <c r="M302" s="8">
        <v>24.65</v>
      </c>
      <c r="N302" s="8">
        <v>27.21</v>
      </c>
      <c r="O302" s="8">
        <v>92.37</v>
      </c>
      <c r="P302" s="8">
        <v>29.05</v>
      </c>
      <c r="R302" s="6">
        <v>1228.81</v>
      </c>
      <c r="S302" s="6">
        <v>10447.370000000001</v>
      </c>
      <c r="U302" s="6">
        <v>5477.7</v>
      </c>
      <c r="V302" s="6">
        <v>2151.69</v>
      </c>
      <c r="X302" s="6">
        <v>13159.36</v>
      </c>
      <c r="Y302" s="6">
        <v>15143.97</v>
      </c>
      <c r="Z302" s="6">
        <v>28.29</v>
      </c>
      <c r="AC302" s="20">
        <v>469</v>
      </c>
    </row>
    <row r="303" spans="1:29">
      <c r="A303" s="5">
        <f t="shared" si="4"/>
        <v>38632</v>
      </c>
      <c r="B303" s="8">
        <v>1.83</v>
      </c>
      <c r="C303" s="8">
        <v>43.72</v>
      </c>
      <c r="D303" s="8">
        <v>24.59</v>
      </c>
      <c r="E303" s="8">
        <v>156.49</v>
      </c>
      <c r="G303" s="8">
        <v>44.03</v>
      </c>
      <c r="H303" s="8">
        <v>61.34</v>
      </c>
      <c r="I303" s="8">
        <v>33.9</v>
      </c>
      <c r="J303" s="8">
        <v>27.56</v>
      </c>
      <c r="K303" s="8">
        <v>24.1</v>
      </c>
      <c r="L303" s="8">
        <v>21.1</v>
      </c>
      <c r="M303" s="8">
        <v>23.82</v>
      </c>
      <c r="N303" s="8">
        <v>25.85</v>
      </c>
      <c r="O303" s="8">
        <v>90.58</v>
      </c>
      <c r="P303" s="8">
        <v>28.6</v>
      </c>
      <c r="R303" s="6">
        <v>1195.9000000000001</v>
      </c>
      <c r="S303" s="6">
        <v>10678.56</v>
      </c>
      <c r="U303" s="6">
        <v>5362.3</v>
      </c>
      <c r="V303" s="6">
        <v>2090.35</v>
      </c>
      <c r="X303" s="6">
        <v>13574.3</v>
      </c>
      <c r="Y303" s="6">
        <v>15428.52</v>
      </c>
      <c r="Z303" s="6">
        <v>27.05</v>
      </c>
      <c r="AC303" s="20">
        <v>474.7</v>
      </c>
    </row>
    <row r="304" spans="1:29">
      <c r="A304" s="5">
        <f t="shared" si="4"/>
        <v>38639</v>
      </c>
      <c r="B304" s="8">
        <v>1.93</v>
      </c>
      <c r="C304" s="8">
        <v>43.79</v>
      </c>
      <c r="D304" s="8">
        <v>24.67</v>
      </c>
      <c r="E304" s="8">
        <v>148.07</v>
      </c>
      <c r="G304" s="8">
        <v>45.04</v>
      </c>
      <c r="H304" s="8">
        <v>63.7</v>
      </c>
      <c r="I304" s="8">
        <v>34.08</v>
      </c>
      <c r="J304" s="8">
        <v>26.94</v>
      </c>
      <c r="K304" s="8">
        <v>23.39</v>
      </c>
      <c r="L304" s="8">
        <v>21.04</v>
      </c>
      <c r="M304" s="8">
        <v>23.23</v>
      </c>
      <c r="N304" s="8">
        <v>27.16</v>
      </c>
      <c r="O304" s="8">
        <v>92.11</v>
      </c>
      <c r="P304" s="8">
        <v>26.88</v>
      </c>
      <c r="R304" s="6">
        <v>1186.57</v>
      </c>
      <c r="S304" s="6">
        <v>10641.94</v>
      </c>
      <c r="U304" s="6">
        <v>5275</v>
      </c>
      <c r="V304" s="6">
        <v>2064.83</v>
      </c>
      <c r="X304" s="6">
        <v>13227.74</v>
      </c>
      <c r="Y304" s="6">
        <v>14847.79</v>
      </c>
      <c r="Z304" s="6">
        <v>25.98</v>
      </c>
      <c r="AC304" s="20">
        <v>469.2</v>
      </c>
    </row>
    <row r="305" spans="1:29">
      <c r="A305" s="5">
        <f t="shared" si="4"/>
        <v>38646</v>
      </c>
      <c r="B305" s="8">
        <v>1.99</v>
      </c>
      <c r="C305" s="8">
        <v>45.95</v>
      </c>
      <c r="D305" s="8">
        <v>24.78</v>
      </c>
      <c r="E305" s="8">
        <v>169.95</v>
      </c>
      <c r="G305" s="8">
        <v>45.72</v>
      </c>
      <c r="H305" s="8">
        <v>64.069999999999993</v>
      </c>
      <c r="I305" s="8">
        <v>35.130000000000003</v>
      </c>
      <c r="J305" s="8">
        <v>26.59</v>
      </c>
      <c r="K305" s="8">
        <v>22.98</v>
      </c>
      <c r="L305" s="8">
        <v>20.97</v>
      </c>
      <c r="M305" s="8">
        <v>23.15</v>
      </c>
      <c r="N305" s="8">
        <v>26.18</v>
      </c>
      <c r="O305" s="8">
        <v>87.29</v>
      </c>
      <c r="P305" s="8">
        <v>26.4</v>
      </c>
      <c r="R305" s="6">
        <v>1179.5899999999999</v>
      </c>
      <c r="S305" s="6">
        <v>10419.59</v>
      </c>
      <c r="U305" s="6">
        <v>5142.1000000000004</v>
      </c>
      <c r="V305" s="6">
        <v>2082.21</v>
      </c>
      <c r="X305" s="6">
        <v>13420.54</v>
      </c>
      <c r="Y305" s="6">
        <v>14485.88</v>
      </c>
      <c r="Z305" s="6">
        <v>25.72</v>
      </c>
      <c r="AC305" s="20">
        <v>467</v>
      </c>
    </row>
    <row r="306" spans="1:29">
      <c r="A306" s="5">
        <f t="shared" si="4"/>
        <v>38653</v>
      </c>
      <c r="B306" s="8">
        <v>1.95</v>
      </c>
      <c r="C306" s="8">
        <v>38.950000000000003</v>
      </c>
      <c r="D306" s="8">
        <v>25.53</v>
      </c>
      <c r="E306" s="8">
        <v>179.08</v>
      </c>
      <c r="G306" s="8">
        <v>45.5</v>
      </c>
      <c r="H306" s="8">
        <v>62.95</v>
      </c>
      <c r="I306" s="8">
        <v>36.44</v>
      </c>
      <c r="J306" s="8">
        <v>28.56</v>
      </c>
      <c r="K306" s="8">
        <v>23.82</v>
      </c>
      <c r="L306" s="8">
        <v>21.42</v>
      </c>
      <c r="M306" s="8">
        <v>23.33</v>
      </c>
      <c r="N306" s="8">
        <v>27.54</v>
      </c>
      <c r="O306" s="8">
        <v>91.25</v>
      </c>
      <c r="P306" s="8">
        <v>27.2</v>
      </c>
      <c r="R306" s="6">
        <v>1198.4100000000001</v>
      </c>
      <c r="S306" s="6">
        <v>10568.7</v>
      </c>
      <c r="U306" s="6">
        <v>5213.3999999999996</v>
      </c>
      <c r="V306" s="6">
        <v>2089.88</v>
      </c>
      <c r="X306" s="6">
        <v>13199.95</v>
      </c>
      <c r="Y306" s="6">
        <v>14487.85</v>
      </c>
      <c r="Z306" s="6">
        <v>26.03</v>
      </c>
      <c r="AC306" s="20">
        <v>473</v>
      </c>
    </row>
    <row r="307" spans="1:29">
      <c r="A307" s="5">
        <f t="shared" si="4"/>
        <v>38660</v>
      </c>
      <c r="B307" s="8">
        <v>2.1800000000000002</v>
      </c>
      <c r="C307" s="8">
        <v>41.09</v>
      </c>
      <c r="D307" s="8">
        <v>26.66</v>
      </c>
      <c r="E307" s="8">
        <v>195.21</v>
      </c>
      <c r="G307" s="8">
        <v>47.69</v>
      </c>
      <c r="H307" s="8">
        <v>60.88</v>
      </c>
      <c r="I307" s="8">
        <v>37.31</v>
      </c>
      <c r="J307" s="8">
        <v>27.84</v>
      </c>
      <c r="K307" s="8">
        <v>24.81</v>
      </c>
      <c r="L307" s="8">
        <v>21.15</v>
      </c>
      <c r="M307" s="8">
        <v>23.99</v>
      </c>
      <c r="N307" s="8">
        <v>29.22</v>
      </c>
      <c r="O307" s="8">
        <v>92.25</v>
      </c>
      <c r="P307" s="8">
        <v>24.92</v>
      </c>
      <c r="R307" s="6">
        <v>1220.1400000000001</v>
      </c>
      <c r="S307" s="6">
        <v>10292.31</v>
      </c>
      <c r="U307" s="6">
        <v>5423.6</v>
      </c>
      <c r="V307" s="6">
        <v>2169.4299999999998</v>
      </c>
      <c r="X307" s="6">
        <v>13346.54</v>
      </c>
      <c r="Y307" s="6">
        <v>14215.83</v>
      </c>
      <c r="Z307" s="6">
        <v>27.36</v>
      </c>
      <c r="AC307" s="20">
        <v>456.3</v>
      </c>
    </row>
    <row r="308" spans="1:29">
      <c r="A308" s="5">
        <f t="shared" si="4"/>
        <v>38667</v>
      </c>
      <c r="B308" s="8">
        <v>2.2000000000000002</v>
      </c>
      <c r="C308" s="8">
        <v>42.68</v>
      </c>
      <c r="D308" s="8">
        <v>27.28</v>
      </c>
      <c r="E308" s="8">
        <v>195.2</v>
      </c>
      <c r="G308" s="8">
        <v>49</v>
      </c>
      <c r="H308" s="8">
        <v>60.92</v>
      </c>
      <c r="I308" s="8">
        <v>38.26</v>
      </c>
      <c r="J308" s="8">
        <v>28.29</v>
      </c>
      <c r="K308" s="8">
        <v>25.86</v>
      </c>
      <c r="L308" s="8">
        <v>21.38</v>
      </c>
      <c r="M308" s="8">
        <v>25.13</v>
      </c>
      <c r="N308" s="8">
        <v>30.03</v>
      </c>
      <c r="O308" s="8">
        <v>91.02</v>
      </c>
      <c r="P308" s="8">
        <v>26.11</v>
      </c>
      <c r="R308" s="6">
        <v>1234.72</v>
      </c>
      <c r="S308" s="6">
        <v>10287.34</v>
      </c>
      <c r="U308" s="6">
        <v>5465.1</v>
      </c>
      <c r="V308" s="6">
        <v>2202.4699999999998</v>
      </c>
      <c r="X308" s="6">
        <v>14075.96</v>
      </c>
      <c r="Y308" s="6">
        <v>14585.79</v>
      </c>
      <c r="Z308" s="6">
        <v>27.63</v>
      </c>
      <c r="AC308" s="20">
        <v>468.3</v>
      </c>
    </row>
    <row r="309" spans="1:29">
      <c r="A309" s="5">
        <f t="shared" si="4"/>
        <v>38674</v>
      </c>
      <c r="B309" s="8">
        <v>2.31</v>
      </c>
      <c r="C309" s="8">
        <v>47.98</v>
      </c>
      <c r="D309" s="8">
        <v>28.07</v>
      </c>
      <c r="E309" s="8">
        <v>200.1</v>
      </c>
      <c r="G309" s="8">
        <v>49.5</v>
      </c>
      <c r="H309" s="8">
        <v>62.55</v>
      </c>
      <c r="I309" s="8">
        <v>38.03</v>
      </c>
      <c r="J309" s="8">
        <v>28.56</v>
      </c>
      <c r="K309" s="8">
        <v>25.2</v>
      </c>
      <c r="L309" s="8">
        <v>21.1</v>
      </c>
      <c r="M309" s="8">
        <v>25.3</v>
      </c>
      <c r="N309" s="8">
        <v>30.42</v>
      </c>
      <c r="O309" s="8">
        <v>98.66</v>
      </c>
      <c r="P309" s="8">
        <v>26.8</v>
      </c>
      <c r="R309" s="6">
        <v>1248.27</v>
      </c>
      <c r="S309" s="6">
        <v>10215.219999999999</v>
      </c>
      <c r="U309" s="6">
        <v>5498.9</v>
      </c>
      <c r="V309" s="6">
        <v>2227.0700000000002</v>
      </c>
      <c r="X309" s="6">
        <v>14155.06</v>
      </c>
      <c r="Y309" s="6">
        <v>14740.6</v>
      </c>
      <c r="Z309" s="6">
        <v>28.12</v>
      </c>
      <c r="AC309" s="20">
        <v>485.6</v>
      </c>
    </row>
    <row r="310" spans="1:29">
      <c r="A310" s="5">
        <f t="shared" si="4"/>
        <v>38681</v>
      </c>
      <c r="B310" s="8">
        <v>2.48</v>
      </c>
      <c r="C310" s="8">
        <v>48.06</v>
      </c>
      <c r="D310" s="8">
        <v>27.76</v>
      </c>
      <c r="E310" s="8">
        <v>214.33</v>
      </c>
      <c r="G310" s="8">
        <v>50.49</v>
      </c>
      <c r="H310" s="8">
        <v>62.15</v>
      </c>
      <c r="I310" s="8">
        <v>38.86</v>
      </c>
      <c r="J310" s="8">
        <v>28.81</v>
      </c>
      <c r="K310" s="8">
        <v>25.05</v>
      </c>
      <c r="L310" s="8">
        <v>21.4</v>
      </c>
      <c r="M310" s="8">
        <v>26.81</v>
      </c>
      <c r="N310" s="8">
        <v>30.98</v>
      </c>
      <c r="O310" s="8">
        <v>98.28</v>
      </c>
      <c r="P310" s="8">
        <v>27.43</v>
      </c>
      <c r="R310" s="6">
        <v>1268.25</v>
      </c>
      <c r="S310" s="6">
        <v>10402.77</v>
      </c>
      <c r="U310" s="6">
        <v>5523.8</v>
      </c>
      <c r="V310" s="6">
        <v>2263.0100000000002</v>
      </c>
      <c r="X310" s="6">
        <v>14623.12</v>
      </c>
      <c r="Y310" s="6">
        <v>14883.32</v>
      </c>
      <c r="Z310" s="6">
        <v>28.4</v>
      </c>
      <c r="AC310" s="20">
        <v>492.1</v>
      </c>
    </row>
    <row r="311" spans="1:29">
      <c r="A311" s="5">
        <f t="shared" si="4"/>
        <v>38688</v>
      </c>
      <c r="B311" s="8">
        <v>2.59</v>
      </c>
      <c r="C311" s="8">
        <v>49.06</v>
      </c>
      <c r="D311" s="8">
        <v>28.01</v>
      </c>
      <c r="E311" s="8">
        <v>208.85</v>
      </c>
      <c r="G311" s="8">
        <v>47.97</v>
      </c>
      <c r="H311" s="8">
        <v>61.21</v>
      </c>
      <c r="I311" s="8">
        <v>38.99</v>
      </c>
      <c r="J311" s="8">
        <v>28.71</v>
      </c>
      <c r="K311" s="8">
        <v>24.88</v>
      </c>
      <c r="L311" s="8">
        <v>21.41</v>
      </c>
      <c r="M311" s="8">
        <v>27.43</v>
      </c>
      <c r="N311" s="8">
        <v>29.97</v>
      </c>
      <c r="O311" s="8">
        <v>97.82</v>
      </c>
      <c r="P311" s="8">
        <v>26.63</v>
      </c>
      <c r="R311" s="6">
        <v>1265.08</v>
      </c>
      <c r="S311" s="6">
        <v>10530.76</v>
      </c>
      <c r="U311" s="6">
        <v>5528.1</v>
      </c>
      <c r="V311" s="6">
        <v>2273.37</v>
      </c>
      <c r="X311" s="6">
        <v>14784.29</v>
      </c>
      <c r="Y311" s="6">
        <v>15081.47</v>
      </c>
      <c r="Z311" s="6">
        <v>28.73</v>
      </c>
      <c r="AC311" s="20">
        <v>503.3</v>
      </c>
    </row>
    <row r="312" spans="1:29">
      <c r="A312" s="5">
        <f t="shared" si="4"/>
        <v>38695</v>
      </c>
      <c r="B312" s="8">
        <v>2.65</v>
      </c>
      <c r="C312" s="8">
        <v>48.74</v>
      </c>
      <c r="D312" s="8">
        <v>27.71</v>
      </c>
      <c r="E312" s="8">
        <v>204.6</v>
      </c>
      <c r="G312" s="8">
        <v>48.08</v>
      </c>
      <c r="H312" s="8">
        <v>60.1</v>
      </c>
      <c r="I312" s="8">
        <v>39.119999999999997</v>
      </c>
      <c r="J312" s="8">
        <v>28</v>
      </c>
      <c r="K312" s="8">
        <v>25.19</v>
      </c>
      <c r="L312" s="8">
        <v>20.76</v>
      </c>
      <c r="M312" s="8">
        <v>26.08</v>
      </c>
      <c r="N312" s="8">
        <v>29.13</v>
      </c>
      <c r="O312" s="8">
        <v>96.95</v>
      </c>
      <c r="P312" s="8">
        <v>27.77</v>
      </c>
      <c r="R312" s="6">
        <v>1259.3699999999999</v>
      </c>
      <c r="S312" s="6">
        <v>10686.04</v>
      </c>
      <c r="U312" s="6">
        <v>5517.4</v>
      </c>
      <c r="V312" s="6">
        <v>2256.73</v>
      </c>
      <c r="X312" s="6">
        <v>15421.6</v>
      </c>
      <c r="Y312" s="6">
        <v>15200.38</v>
      </c>
      <c r="Z312" s="6">
        <v>29.03</v>
      </c>
      <c r="AC312" s="20">
        <v>527</v>
      </c>
    </row>
    <row r="313" spans="1:29">
      <c r="A313" s="5">
        <f t="shared" si="4"/>
        <v>38702</v>
      </c>
      <c r="B313" s="8">
        <v>2.54</v>
      </c>
      <c r="C313" s="8">
        <v>49.21</v>
      </c>
      <c r="D313" s="8">
        <v>26.9</v>
      </c>
      <c r="E313" s="8">
        <v>215.07</v>
      </c>
      <c r="G313" s="8">
        <v>49.27</v>
      </c>
      <c r="H313" s="8">
        <v>60.86</v>
      </c>
      <c r="I313" s="8">
        <v>39.79</v>
      </c>
      <c r="J313" s="8">
        <v>27.47</v>
      </c>
      <c r="K313" s="8">
        <v>24.7</v>
      </c>
      <c r="L313" s="8">
        <v>20.61</v>
      </c>
      <c r="M313" s="8">
        <v>26.38</v>
      </c>
      <c r="N313" s="8">
        <v>30.01</v>
      </c>
      <c r="O313" s="8">
        <v>98.28</v>
      </c>
      <c r="P313" s="8">
        <v>27.06</v>
      </c>
      <c r="R313" s="6">
        <v>1267.32</v>
      </c>
      <c r="S313" s="6">
        <v>10766.33</v>
      </c>
      <c r="U313" s="6">
        <v>5531.6</v>
      </c>
      <c r="V313" s="6">
        <v>2252.48</v>
      </c>
      <c r="X313" s="6">
        <v>15404.05</v>
      </c>
      <c r="Y313" s="6">
        <v>14910.51</v>
      </c>
      <c r="Z313" s="6">
        <v>29.17</v>
      </c>
      <c r="AC313" s="20">
        <v>503.4</v>
      </c>
    </row>
    <row r="314" spans="1:29">
      <c r="A314" s="5">
        <f t="shared" si="4"/>
        <v>38709</v>
      </c>
      <c r="B314" s="8">
        <v>2.62</v>
      </c>
      <c r="C314" s="8">
        <v>49.22</v>
      </c>
      <c r="D314" s="8">
        <v>26.64</v>
      </c>
      <c r="E314" s="8">
        <v>215.46</v>
      </c>
      <c r="G314" s="8">
        <v>48.34</v>
      </c>
      <c r="H314" s="8">
        <v>61.11</v>
      </c>
      <c r="I314" s="8">
        <v>40.200000000000003</v>
      </c>
      <c r="J314" s="8">
        <v>27.46</v>
      </c>
      <c r="K314" s="8">
        <v>24.27</v>
      </c>
      <c r="L314" s="8">
        <v>20.58</v>
      </c>
      <c r="M314" s="8">
        <v>25.97</v>
      </c>
      <c r="N314" s="8">
        <v>32.200000000000003</v>
      </c>
      <c r="O314" s="8">
        <v>103.68</v>
      </c>
      <c r="P314" s="8">
        <v>27.21</v>
      </c>
      <c r="R314" s="6">
        <v>1268.6600000000001</v>
      </c>
      <c r="S314" s="6">
        <v>10931.62</v>
      </c>
      <c r="U314" s="6">
        <v>5595.4</v>
      </c>
      <c r="V314" s="6">
        <v>2249.42</v>
      </c>
      <c r="X314" s="6">
        <v>15173.07</v>
      </c>
      <c r="Y314" s="6">
        <v>15029.81</v>
      </c>
      <c r="Z314" s="6">
        <v>29.68</v>
      </c>
      <c r="AC314" s="20">
        <v>503</v>
      </c>
    </row>
    <row r="315" spans="1:29">
      <c r="A315" s="5">
        <f t="shared" si="4"/>
        <v>38716</v>
      </c>
      <c r="B315" s="8">
        <v>2.57</v>
      </c>
      <c r="C315" s="8">
        <v>47.15</v>
      </c>
      <c r="D315" s="8">
        <v>26.15</v>
      </c>
      <c r="E315" s="8">
        <v>207.43</v>
      </c>
      <c r="G315" s="8">
        <v>46.8</v>
      </c>
      <c r="H315" s="8">
        <v>60.1</v>
      </c>
      <c r="I315" s="8">
        <v>39.69</v>
      </c>
      <c r="J315" s="8">
        <v>27.13</v>
      </c>
      <c r="K315" s="8">
        <v>23.97</v>
      </c>
      <c r="L315" s="8">
        <v>20.16</v>
      </c>
      <c r="M315" s="8">
        <v>24.96</v>
      </c>
      <c r="N315" s="8">
        <v>31.81</v>
      </c>
      <c r="O315" s="8">
        <v>104.62</v>
      </c>
      <c r="P315" s="8">
        <v>27.87</v>
      </c>
      <c r="R315" s="6">
        <v>1248.29</v>
      </c>
      <c r="S315" s="6">
        <v>10877.51</v>
      </c>
      <c r="U315" s="6">
        <v>5638.3</v>
      </c>
      <c r="V315" s="6">
        <v>2205.3200000000002</v>
      </c>
      <c r="X315" s="6">
        <v>15941.37</v>
      </c>
      <c r="Y315" s="6">
        <v>15183.58</v>
      </c>
      <c r="Z315" s="6">
        <v>29.42</v>
      </c>
      <c r="AC315" s="20">
        <v>517.1</v>
      </c>
    </row>
    <row r="316" spans="1:29">
      <c r="A316" s="5">
        <f t="shared" si="4"/>
        <v>38723</v>
      </c>
      <c r="B316" s="8">
        <v>2.73</v>
      </c>
      <c r="C316" s="8">
        <v>47.87</v>
      </c>
      <c r="D316" s="8">
        <v>26.91</v>
      </c>
      <c r="E316" s="8">
        <v>232.83</v>
      </c>
      <c r="G316" s="8">
        <v>45.88</v>
      </c>
      <c r="H316" s="8">
        <v>62.6</v>
      </c>
      <c r="I316" s="8">
        <v>40.020000000000003</v>
      </c>
      <c r="J316" s="8">
        <v>28.24</v>
      </c>
      <c r="K316" s="8">
        <v>24.74</v>
      </c>
      <c r="L316" s="8">
        <v>20.71</v>
      </c>
      <c r="M316" s="8">
        <v>26.31</v>
      </c>
      <c r="N316" s="8">
        <v>33.119999999999997</v>
      </c>
      <c r="O316" s="8">
        <v>107.28</v>
      </c>
      <c r="P316" s="8">
        <v>30.06</v>
      </c>
      <c r="R316" s="6">
        <v>1285.45</v>
      </c>
      <c r="S316" s="6">
        <v>10778.58</v>
      </c>
      <c r="U316" s="6">
        <v>5731.8</v>
      </c>
      <c r="V316" s="6">
        <v>2305.62</v>
      </c>
      <c r="X316" s="6">
        <v>16111.43</v>
      </c>
      <c r="Y316" s="6">
        <v>14876.43</v>
      </c>
      <c r="Z316" s="6">
        <v>31.6</v>
      </c>
      <c r="AC316" s="20">
        <v>539.70000000000005</v>
      </c>
    </row>
    <row r="317" spans="1:29">
      <c r="A317" s="5">
        <f t="shared" si="4"/>
        <v>38730</v>
      </c>
      <c r="B317" s="8">
        <v>3.06</v>
      </c>
      <c r="C317" s="8">
        <v>44.4</v>
      </c>
      <c r="D317" s="8">
        <v>27.19</v>
      </c>
      <c r="E317" s="8">
        <v>233.12</v>
      </c>
      <c r="G317" s="8">
        <v>45.4</v>
      </c>
      <c r="H317" s="8">
        <v>61.82</v>
      </c>
      <c r="I317" s="8">
        <v>39.92</v>
      </c>
      <c r="J317" s="8">
        <v>28.99</v>
      </c>
      <c r="K317" s="8">
        <v>25.7</v>
      </c>
      <c r="L317" s="8">
        <v>20.66</v>
      </c>
      <c r="M317" s="8">
        <v>25.79</v>
      </c>
      <c r="N317" s="8">
        <v>33.47</v>
      </c>
      <c r="O317" s="8">
        <v>104.28</v>
      </c>
      <c r="P317" s="8">
        <v>29.77</v>
      </c>
      <c r="R317" s="6">
        <v>1287.6099999999999</v>
      </c>
      <c r="S317" s="6">
        <v>10875.59</v>
      </c>
      <c r="U317" s="6">
        <v>5711</v>
      </c>
      <c r="V317" s="6">
        <v>2317.04</v>
      </c>
      <c r="X317" s="6">
        <v>16428.21</v>
      </c>
      <c r="Y317" s="6">
        <v>15344.44</v>
      </c>
      <c r="Z317" s="6">
        <v>31.48</v>
      </c>
      <c r="AC317" s="20">
        <v>556.1</v>
      </c>
    </row>
    <row r="318" spans="1:29">
      <c r="A318" s="5">
        <f t="shared" si="4"/>
        <v>38737</v>
      </c>
      <c r="B318" s="8">
        <v>2.72</v>
      </c>
      <c r="C318" s="8">
        <v>43.92</v>
      </c>
      <c r="D318" s="8">
        <v>26.41</v>
      </c>
      <c r="E318" s="8">
        <v>199.73</v>
      </c>
      <c r="G318" s="8">
        <v>45</v>
      </c>
      <c r="H318" s="8">
        <v>60.8</v>
      </c>
      <c r="I318" s="8">
        <v>38.049999999999997</v>
      </c>
      <c r="J318" s="8">
        <v>27.87</v>
      </c>
      <c r="K318" s="8">
        <v>25.72</v>
      </c>
      <c r="L318" s="8">
        <v>20.05</v>
      </c>
      <c r="M318" s="8">
        <v>21.76</v>
      </c>
      <c r="N318" s="8">
        <v>33.25</v>
      </c>
      <c r="O318" s="8">
        <v>102.56</v>
      </c>
      <c r="P318" s="8">
        <v>30</v>
      </c>
      <c r="R318" s="6">
        <v>1261.49</v>
      </c>
      <c r="S318" s="6">
        <v>10883.27</v>
      </c>
      <c r="U318" s="6">
        <v>5672.4</v>
      </c>
      <c r="V318" s="6">
        <v>2247.6999999999998</v>
      </c>
      <c r="X318" s="6">
        <v>16454.95</v>
      </c>
      <c r="Y318" s="6">
        <v>15787.97</v>
      </c>
      <c r="Z318" s="6">
        <v>30.97</v>
      </c>
      <c r="AC318" s="20">
        <v>553.5</v>
      </c>
    </row>
    <row r="319" spans="1:29">
      <c r="A319" s="5">
        <f t="shared" si="4"/>
        <v>38744</v>
      </c>
      <c r="B319" s="8">
        <v>2.57</v>
      </c>
      <c r="C319" s="8">
        <v>45.22</v>
      </c>
      <c r="D319" s="8">
        <v>27.79</v>
      </c>
      <c r="E319" s="8">
        <v>216.74</v>
      </c>
      <c r="G319" s="8">
        <v>45.84</v>
      </c>
      <c r="H319" s="8">
        <v>58.71</v>
      </c>
      <c r="I319" s="8">
        <v>39.75</v>
      </c>
      <c r="J319" s="8">
        <v>28.95</v>
      </c>
      <c r="K319" s="8">
        <v>25.08</v>
      </c>
      <c r="L319" s="8">
        <v>20.99</v>
      </c>
      <c r="M319" s="8">
        <v>21.67</v>
      </c>
      <c r="N319" s="8">
        <v>34.700000000000003</v>
      </c>
      <c r="O319" s="8">
        <v>102.44</v>
      </c>
      <c r="P319" s="8">
        <v>29.95</v>
      </c>
      <c r="R319" s="6">
        <v>1283.72</v>
      </c>
      <c r="S319" s="6">
        <v>10717.5</v>
      </c>
      <c r="U319" s="6">
        <v>5786.8</v>
      </c>
      <c r="V319" s="6">
        <v>2304.23</v>
      </c>
      <c r="X319" s="6">
        <v>15696.69</v>
      </c>
      <c r="Y319" s="6">
        <v>15662.08</v>
      </c>
      <c r="Z319" s="6">
        <v>33.53</v>
      </c>
      <c r="AC319" s="20">
        <v>558.70000000000005</v>
      </c>
    </row>
    <row r="320" spans="1:29">
      <c r="A320" s="5">
        <f t="shared" si="4"/>
        <v>38751</v>
      </c>
      <c r="B320" s="8">
        <v>2.57</v>
      </c>
      <c r="C320" s="8">
        <v>38.33</v>
      </c>
      <c r="D320" s="8">
        <v>27.54</v>
      </c>
      <c r="E320" s="8">
        <v>190.77</v>
      </c>
      <c r="G320" s="8">
        <v>45.49</v>
      </c>
      <c r="H320" s="8">
        <v>57.38</v>
      </c>
      <c r="I320" s="8">
        <v>39.53</v>
      </c>
      <c r="J320" s="8">
        <v>28.48</v>
      </c>
      <c r="K320" s="8">
        <v>25.01</v>
      </c>
      <c r="L320" s="8">
        <v>20.440000000000001</v>
      </c>
      <c r="M320" s="8">
        <v>20.74</v>
      </c>
      <c r="N320" s="8">
        <v>34.39</v>
      </c>
      <c r="O320" s="8">
        <v>102.64</v>
      </c>
      <c r="P320" s="8">
        <v>29.6</v>
      </c>
      <c r="R320" s="6">
        <v>1264.03</v>
      </c>
      <c r="S320" s="6">
        <v>10959.31</v>
      </c>
      <c r="U320" s="6">
        <v>5759.3</v>
      </c>
      <c r="V320" s="6">
        <v>2262.58</v>
      </c>
      <c r="X320" s="6">
        <v>16460.68</v>
      </c>
      <c r="Y320" s="6">
        <v>15753.14</v>
      </c>
      <c r="Z320" s="6">
        <v>32.270000000000003</v>
      </c>
      <c r="AC320" s="20">
        <v>567.4</v>
      </c>
    </row>
    <row r="321" spans="1:29">
      <c r="A321" s="5">
        <f t="shared" si="4"/>
        <v>38758</v>
      </c>
      <c r="B321" s="8">
        <v>2.4</v>
      </c>
      <c r="C321" s="8">
        <v>38.520000000000003</v>
      </c>
      <c r="D321" s="8">
        <v>26.69</v>
      </c>
      <c r="E321" s="8">
        <v>181.3</v>
      </c>
      <c r="G321" s="8">
        <v>45.75</v>
      </c>
      <c r="H321" s="8">
        <v>58.39</v>
      </c>
      <c r="I321" s="8">
        <v>39.92</v>
      </c>
      <c r="J321" s="8">
        <v>29.89</v>
      </c>
      <c r="K321" s="8">
        <v>26.68</v>
      </c>
      <c r="L321" s="8">
        <v>20.58</v>
      </c>
      <c r="M321" s="8">
        <v>21.3</v>
      </c>
      <c r="N321" s="8">
        <v>34.31</v>
      </c>
      <c r="O321" s="8">
        <v>103.29</v>
      </c>
      <c r="P321" s="8">
        <v>28.53</v>
      </c>
      <c r="R321" s="6">
        <v>1266.99</v>
      </c>
      <c r="S321" s="6">
        <v>10959.87</v>
      </c>
      <c r="U321" s="6">
        <v>5764.1</v>
      </c>
      <c r="V321" s="6">
        <v>2261.88</v>
      </c>
      <c r="X321" s="6">
        <v>16659.64</v>
      </c>
      <c r="Y321" s="6">
        <v>15429.73</v>
      </c>
      <c r="Z321" s="6">
        <v>32.299999999999997</v>
      </c>
      <c r="AC321" s="20">
        <v>550.20000000000005</v>
      </c>
    </row>
    <row r="322" spans="1:29">
      <c r="A322" s="5">
        <f t="shared" si="4"/>
        <v>38765</v>
      </c>
      <c r="B322" s="8">
        <v>2.5099999999999998</v>
      </c>
      <c r="C322" s="8">
        <v>39.19</v>
      </c>
      <c r="D322" s="8">
        <v>26.7</v>
      </c>
      <c r="E322" s="8">
        <v>184.37</v>
      </c>
      <c r="G322" s="8">
        <v>46.1</v>
      </c>
      <c r="H322" s="8">
        <v>59.07</v>
      </c>
      <c r="I322" s="8">
        <v>40.78</v>
      </c>
      <c r="J322" s="8">
        <v>31.33</v>
      </c>
      <c r="K322" s="8">
        <v>26.91</v>
      </c>
      <c r="L322" s="8">
        <v>20.9</v>
      </c>
      <c r="M322" s="8">
        <v>20.61</v>
      </c>
      <c r="N322" s="8">
        <v>36.049999999999997</v>
      </c>
      <c r="O322" s="8">
        <v>108.54</v>
      </c>
      <c r="P322" s="8">
        <v>28.65</v>
      </c>
      <c r="R322" s="6">
        <v>1287.24</v>
      </c>
      <c r="S322" s="6">
        <v>10667.39</v>
      </c>
      <c r="U322" s="6">
        <v>5846.2</v>
      </c>
      <c r="V322" s="6">
        <v>2282.36</v>
      </c>
      <c r="X322" s="6">
        <v>16257.83</v>
      </c>
      <c r="Y322" s="6">
        <v>15425.95</v>
      </c>
      <c r="Z322" s="6">
        <v>32.92</v>
      </c>
      <c r="AC322" s="20">
        <v>551.79999999999995</v>
      </c>
    </row>
    <row r="323" spans="1:29">
      <c r="A323" s="5">
        <f t="shared" si="4"/>
        <v>38772</v>
      </c>
      <c r="B323" s="8">
        <v>2.5499999999999998</v>
      </c>
      <c r="C323" s="8">
        <v>38.35</v>
      </c>
      <c r="D323" s="8">
        <v>26.63</v>
      </c>
      <c r="E323" s="8">
        <v>188.7</v>
      </c>
      <c r="G323" s="8">
        <v>45.45</v>
      </c>
      <c r="H323" s="8">
        <v>57.76</v>
      </c>
      <c r="I323" s="8">
        <v>41.66</v>
      </c>
      <c r="J323" s="8">
        <v>30.46</v>
      </c>
      <c r="K323" s="8">
        <v>27.98</v>
      </c>
      <c r="L323" s="8">
        <v>21.12</v>
      </c>
      <c r="M323" s="8">
        <v>20.36</v>
      </c>
      <c r="N323" s="8">
        <v>35.1</v>
      </c>
      <c r="O323" s="8">
        <v>108.7</v>
      </c>
      <c r="P323" s="8">
        <v>28.04</v>
      </c>
      <c r="R323" s="6">
        <v>1289.43</v>
      </c>
      <c r="S323" s="6">
        <v>10907.21</v>
      </c>
      <c r="U323" s="6">
        <v>5860.5</v>
      </c>
      <c r="V323" s="6">
        <v>2287.04</v>
      </c>
      <c r="X323" s="6">
        <v>15713.45</v>
      </c>
      <c r="Y323" s="6">
        <v>15475.69</v>
      </c>
      <c r="Z323" s="6">
        <v>32.86</v>
      </c>
      <c r="AC323" s="20">
        <v>558.79999999999995</v>
      </c>
    </row>
    <row r="324" spans="1:29">
      <c r="A324" s="5">
        <f t="shared" si="4"/>
        <v>38779</v>
      </c>
      <c r="B324" s="8">
        <v>2.42</v>
      </c>
      <c r="C324" s="8">
        <v>37.21</v>
      </c>
      <c r="D324" s="8">
        <v>26.93</v>
      </c>
      <c r="E324" s="8">
        <v>189.09</v>
      </c>
      <c r="G324" s="8">
        <v>45.33</v>
      </c>
      <c r="H324" s="8">
        <v>57.47</v>
      </c>
      <c r="I324" s="8">
        <v>41.59</v>
      </c>
      <c r="J324" s="8">
        <v>30.25</v>
      </c>
      <c r="K324" s="8">
        <v>28.22</v>
      </c>
      <c r="L324" s="8">
        <v>20.9</v>
      </c>
      <c r="M324" s="8">
        <v>20.32</v>
      </c>
      <c r="N324" s="8">
        <v>35.19</v>
      </c>
      <c r="O324" s="8">
        <v>105.72</v>
      </c>
      <c r="P324" s="8">
        <v>28.06</v>
      </c>
      <c r="R324" s="6">
        <v>1287.23</v>
      </c>
      <c r="S324" s="6">
        <v>10793.62</v>
      </c>
      <c r="U324" s="6">
        <v>5858.7</v>
      </c>
      <c r="V324" s="6">
        <v>2302.6</v>
      </c>
      <c r="X324" s="6">
        <v>16101.91</v>
      </c>
      <c r="Y324" s="6">
        <v>15856.05</v>
      </c>
      <c r="Z324" s="6">
        <v>32.67</v>
      </c>
      <c r="AC324" s="20">
        <v>566</v>
      </c>
    </row>
    <row r="325" spans="1:29">
      <c r="A325" s="5">
        <f t="shared" ref="A325:A388" si="5">A324+7</f>
        <v>38786</v>
      </c>
      <c r="B325" s="8">
        <v>2.2599999999999998</v>
      </c>
      <c r="C325" s="8">
        <v>36.22</v>
      </c>
      <c r="D325" s="8">
        <v>27.17</v>
      </c>
      <c r="E325" s="8">
        <v>168.75</v>
      </c>
      <c r="G325" s="8">
        <v>45.33</v>
      </c>
      <c r="H325" s="8">
        <v>59.04</v>
      </c>
      <c r="I325" s="8">
        <v>41.13</v>
      </c>
      <c r="J325" s="8">
        <v>30.8</v>
      </c>
      <c r="K325" s="8">
        <v>28.16</v>
      </c>
      <c r="L325" s="8">
        <v>21.39</v>
      </c>
      <c r="M325" s="8">
        <v>19.850000000000001</v>
      </c>
      <c r="N325" s="8">
        <v>34.76</v>
      </c>
      <c r="O325" s="8">
        <v>106.68</v>
      </c>
      <c r="P325" s="8">
        <v>26.13</v>
      </c>
      <c r="R325" s="6">
        <v>1281.58</v>
      </c>
      <c r="S325" s="6">
        <v>10919.05</v>
      </c>
      <c r="U325" s="6">
        <v>5907.9</v>
      </c>
      <c r="V325" s="6">
        <v>2262.04</v>
      </c>
      <c r="X325" s="6">
        <v>15663.34</v>
      </c>
      <c r="Y325" s="6">
        <v>15802</v>
      </c>
      <c r="Z325" s="6">
        <v>31.55</v>
      </c>
      <c r="AC325" s="20">
        <v>539.9</v>
      </c>
    </row>
    <row r="326" spans="1:29">
      <c r="A326" s="5">
        <f t="shared" si="5"/>
        <v>38793</v>
      </c>
      <c r="B326" s="8">
        <v>2.31</v>
      </c>
      <c r="C326" s="8">
        <v>35.99</v>
      </c>
      <c r="D326" s="8">
        <v>27.5</v>
      </c>
      <c r="E326" s="8">
        <v>169.89</v>
      </c>
      <c r="G326" s="8">
        <v>46.69</v>
      </c>
      <c r="H326" s="8">
        <v>60.34</v>
      </c>
      <c r="I326" s="8">
        <v>41.4</v>
      </c>
      <c r="J326" s="8">
        <v>31</v>
      </c>
      <c r="K326" s="8">
        <v>28.64</v>
      </c>
      <c r="L326" s="8">
        <v>21.4</v>
      </c>
      <c r="M326" s="8">
        <v>19.54</v>
      </c>
      <c r="N326" s="8">
        <v>35.64</v>
      </c>
      <c r="O326" s="8">
        <v>108.2</v>
      </c>
      <c r="P326" s="8">
        <v>26.63</v>
      </c>
      <c r="R326" s="6">
        <v>1307.25</v>
      </c>
      <c r="S326" s="6">
        <v>11115.32</v>
      </c>
      <c r="U326" s="6">
        <v>5999.4</v>
      </c>
      <c r="V326" s="6">
        <v>2306.48</v>
      </c>
      <c r="X326" s="6">
        <v>16115.63</v>
      </c>
      <c r="Y326" s="6">
        <v>15445.05</v>
      </c>
      <c r="Z326" s="6">
        <v>32.81</v>
      </c>
      <c r="AC326" s="20">
        <v>554.1</v>
      </c>
    </row>
    <row r="327" spans="1:29">
      <c r="A327" s="5">
        <f t="shared" si="5"/>
        <v>38800</v>
      </c>
      <c r="B327" s="8">
        <v>2.14</v>
      </c>
      <c r="C327" s="8">
        <v>35.47</v>
      </c>
      <c r="D327" s="8">
        <v>27.01</v>
      </c>
      <c r="E327" s="8">
        <v>182.9</v>
      </c>
      <c r="G327" s="8">
        <v>48.19</v>
      </c>
      <c r="H327" s="8">
        <v>60.39</v>
      </c>
      <c r="I327" s="8">
        <v>42.1</v>
      </c>
      <c r="J327" s="8">
        <v>31.5</v>
      </c>
      <c r="K327" s="8">
        <v>27.45</v>
      </c>
      <c r="L327" s="8">
        <v>21.33</v>
      </c>
      <c r="M327" s="8">
        <v>19.600000000000001</v>
      </c>
      <c r="N327" s="8">
        <v>36.049999999999997</v>
      </c>
      <c r="O327" s="8">
        <v>108.18</v>
      </c>
      <c r="P327" s="8">
        <v>26.19</v>
      </c>
      <c r="R327" s="6">
        <v>1302.95</v>
      </c>
      <c r="S327" s="6">
        <v>11061.85</v>
      </c>
      <c r="U327" s="6">
        <v>6036.3</v>
      </c>
      <c r="V327" s="6">
        <v>2312.8200000000002</v>
      </c>
      <c r="X327" s="6">
        <v>16339.73</v>
      </c>
      <c r="Y327" s="6">
        <v>15801.66</v>
      </c>
      <c r="Z327" s="6">
        <v>32.67</v>
      </c>
      <c r="AC327" s="20">
        <v>560</v>
      </c>
    </row>
    <row r="328" spans="1:29">
      <c r="A328" s="5">
        <f t="shared" si="5"/>
        <v>38807</v>
      </c>
      <c r="B328" s="8">
        <v>2.2400000000000002</v>
      </c>
      <c r="C328" s="8">
        <v>36.53</v>
      </c>
      <c r="D328" s="8">
        <v>27.21</v>
      </c>
      <c r="E328" s="8">
        <v>195</v>
      </c>
      <c r="G328" s="8">
        <v>47.24</v>
      </c>
      <c r="H328" s="8">
        <v>59.22</v>
      </c>
      <c r="I328" s="8">
        <v>41.64</v>
      </c>
      <c r="J328" s="8">
        <v>30.68</v>
      </c>
      <c r="K328" s="8">
        <v>27.89</v>
      </c>
      <c r="L328" s="8">
        <v>20.94</v>
      </c>
      <c r="M328" s="8">
        <v>19.46</v>
      </c>
      <c r="N328" s="8">
        <v>35.229999999999997</v>
      </c>
      <c r="O328" s="8">
        <v>108.9</v>
      </c>
      <c r="P328" s="8">
        <v>27.24</v>
      </c>
      <c r="R328" s="6">
        <v>1294.83</v>
      </c>
      <c r="S328" s="6">
        <v>11021.59</v>
      </c>
      <c r="U328" s="6">
        <v>5964.6</v>
      </c>
      <c r="V328" s="6">
        <v>2339.79</v>
      </c>
      <c r="X328" s="6">
        <v>16560.87</v>
      </c>
      <c r="Y328" s="6">
        <v>15716.46</v>
      </c>
      <c r="Z328" s="6">
        <v>33</v>
      </c>
      <c r="AC328" s="20">
        <v>581.79999999999995</v>
      </c>
    </row>
    <row r="329" spans="1:29">
      <c r="A329" s="5">
        <f t="shared" si="5"/>
        <v>38814</v>
      </c>
      <c r="B329" s="8">
        <v>2.4900000000000002</v>
      </c>
      <c r="C329" s="8">
        <v>37.090000000000003</v>
      </c>
      <c r="D329" s="8">
        <v>27.25</v>
      </c>
      <c r="E329" s="8">
        <v>203.08</v>
      </c>
      <c r="G329" s="8">
        <v>46.02</v>
      </c>
      <c r="H329" s="8">
        <v>57.83</v>
      </c>
      <c r="I329" s="8">
        <v>41.7</v>
      </c>
      <c r="J329" s="8">
        <v>30.44</v>
      </c>
      <c r="K329" s="8">
        <v>27.53</v>
      </c>
      <c r="L329" s="8">
        <v>20.68</v>
      </c>
      <c r="M329" s="8">
        <v>19.239999999999998</v>
      </c>
      <c r="N329" s="8">
        <v>34.47</v>
      </c>
      <c r="O329" s="8">
        <v>114.1</v>
      </c>
      <c r="P329" s="8">
        <v>29.28</v>
      </c>
      <c r="R329" s="6">
        <v>1295.5</v>
      </c>
      <c r="S329" s="6">
        <v>11076.34</v>
      </c>
      <c r="U329" s="6">
        <v>6026.1</v>
      </c>
      <c r="V329" s="6">
        <v>2339.02</v>
      </c>
      <c r="X329" s="6">
        <v>17059.66</v>
      </c>
      <c r="Y329" s="6">
        <v>15805.04</v>
      </c>
      <c r="Z329" s="6">
        <v>33.78</v>
      </c>
      <c r="AC329" s="20">
        <v>588.4</v>
      </c>
    </row>
    <row r="330" spans="1:29">
      <c r="A330" s="5">
        <f t="shared" si="5"/>
        <v>38821</v>
      </c>
      <c r="B330" s="8">
        <v>2.37</v>
      </c>
      <c r="C330" s="8">
        <v>36.619999999999997</v>
      </c>
      <c r="D330" s="8">
        <v>27.07</v>
      </c>
      <c r="E330" s="8">
        <v>201.08</v>
      </c>
      <c r="G330" s="8">
        <v>45.77</v>
      </c>
      <c r="H330" s="8">
        <v>57.91</v>
      </c>
      <c r="I330" s="8">
        <v>42.19</v>
      </c>
      <c r="J330" s="8">
        <v>29.56</v>
      </c>
      <c r="K330" s="8">
        <v>27.88</v>
      </c>
      <c r="L330" s="8">
        <v>20.63</v>
      </c>
      <c r="M330" s="8">
        <v>19.45</v>
      </c>
      <c r="N330" s="8">
        <v>33.94</v>
      </c>
      <c r="O330" s="8">
        <v>113.12</v>
      </c>
      <c r="P330" s="8">
        <v>28.83</v>
      </c>
      <c r="R330" s="6">
        <v>1270.52</v>
      </c>
      <c r="S330" s="6">
        <v>11279.65</v>
      </c>
      <c r="U330" s="6">
        <v>6029.4</v>
      </c>
      <c r="V330" s="6">
        <v>2326.11</v>
      </c>
      <c r="X330" s="6">
        <v>17563.37</v>
      </c>
      <c r="Y330" s="6">
        <v>16471.78</v>
      </c>
      <c r="Z330" s="6">
        <v>33.729999999999997</v>
      </c>
      <c r="AC330" s="20">
        <v>596.5</v>
      </c>
    </row>
    <row r="331" spans="1:29">
      <c r="A331" s="5">
        <f t="shared" si="5"/>
        <v>38828</v>
      </c>
      <c r="B331" s="8">
        <v>2.39</v>
      </c>
      <c r="C331" s="8">
        <v>36.03</v>
      </c>
      <c r="D331" s="8">
        <v>27.15</v>
      </c>
      <c r="E331" s="8">
        <v>218.55</v>
      </c>
      <c r="G331" s="8">
        <v>45.82</v>
      </c>
      <c r="H331" s="8">
        <v>58.37</v>
      </c>
      <c r="I331" s="8">
        <v>42.5</v>
      </c>
      <c r="J331" s="8">
        <v>29.3</v>
      </c>
      <c r="K331" s="8">
        <v>27.02</v>
      </c>
      <c r="L331" s="8">
        <v>20.93</v>
      </c>
      <c r="M331" s="8">
        <v>19.059999999999999</v>
      </c>
      <c r="N331" s="8">
        <v>34.74</v>
      </c>
      <c r="O331" s="8">
        <v>117.51</v>
      </c>
      <c r="P331" s="8">
        <v>30.16</v>
      </c>
      <c r="R331" s="6">
        <v>1311.28</v>
      </c>
      <c r="S331" s="6">
        <v>11279.97</v>
      </c>
      <c r="U331" s="6">
        <v>6132.7</v>
      </c>
      <c r="V331" s="6">
        <v>2342.86</v>
      </c>
      <c r="X331" s="6">
        <v>17233.82</v>
      </c>
      <c r="Y331" s="6">
        <v>16429.45</v>
      </c>
      <c r="Z331" s="6">
        <v>35.630000000000003</v>
      </c>
      <c r="AC331" s="20">
        <v>632.20000000000005</v>
      </c>
    </row>
    <row r="332" spans="1:29">
      <c r="A332" s="5">
        <f t="shared" si="5"/>
        <v>38835</v>
      </c>
      <c r="B332" s="8">
        <v>2.5099999999999998</v>
      </c>
      <c r="C332" s="8">
        <v>35.21</v>
      </c>
      <c r="D332" s="8">
        <v>24.15</v>
      </c>
      <c r="E332" s="8">
        <v>208.97</v>
      </c>
      <c r="G332" s="8">
        <v>45.03</v>
      </c>
      <c r="H332" s="8">
        <v>58.61</v>
      </c>
      <c r="I332" s="8">
        <v>45.38</v>
      </c>
      <c r="J332" s="8">
        <v>29.76</v>
      </c>
      <c r="K332" s="8">
        <v>27.96</v>
      </c>
      <c r="L332" s="8">
        <v>20.98</v>
      </c>
      <c r="M332" s="8">
        <v>19.98</v>
      </c>
      <c r="N332" s="8">
        <v>34.42</v>
      </c>
      <c r="O332" s="8">
        <v>117.13</v>
      </c>
      <c r="P332" s="8">
        <v>30.48</v>
      </c>
      <c r="R332" s="6">
        <v>1310.6099999999999</v>
      </c>
      <c r="S332" s="6">
        <v>11109.32</v>
      </c>
      <c r="U332" s="6">
        <v>6023.1</v>
      </c>
      <c r="V332" s="6">
        <v>2322.5700000000002</v>
      </c>
      <c r="X332" s="6">
        <v>17403.96</v>
      </c>
      <c r="Y332" s="6">
        <v>16912.150000000001</v>
      </c>
      <c r="Z332" s="6">
        <v>35.15</v>
      </c>
      <c r="AC332" s="20">
        <v>651.79999999999995</v>
      </c>
    </row>
    <row r="333" spans="1:29">
      <c r="A333" s="5">
        <f t="shared" si="5"/>
        <v>38842</v>
      </c>
      <c r="B333" s="8">
        <v>2.57</v>
      </c>
      <c r="C333" s="8">
        <v>35.04</v>
      </c>
      <c r="D333" s="8">
        <v>23.8</v>
      </c>
      <c r="E333" s="8">
        <v>197.15</v>
      </c>
      <c r="G333" s="8">
        <v>47.25</v>
      </c>
      <c r="H333" s="8">
        <v>58.7</v>
      </c>
      <c r="I333" s="8">
        <v>46.65</v>
      </c>
      <c r="J333" s="8">
        <v>29.75</v>
      </c>
      <c r="K333" s="8">
        <v>29.09</v>
      </c>
      <c r="L333" s="8">
        <v>21.36</v>
      </c>
      <c r="M333" s="8">
        <v>19.510000000000002</v>
      </c>
      <c r="N333" s="8">
        <v>34.479999999999997</v>
      </c>
      <c r="O333" s="8">
        <v>123.47</v>
      </c>
      <c r="P333" s="8">
        <v>34.21</v>
      </c>
      <c r="R333" s="6">
        <v>1325.76</v>
      </c>
      <c r="S333" s="6">
        <v>11120.04</v>
      </c>
      <c r="U333" s="6">
        <v>6091.7</v>
      </c>
      <c r="V333" s="6">
        <v>2342.5700000000002</v>
      </c>
      <c r="X333" s="6">
        <v>16906.23</v>
      </c>
      <c r="Y333" s="6">
        <v>16661.3</v>
      </c>
      <c r="Z333" s="6">
        <v>36.729999999999997</v>
      </c>
      <c r="AC333" s="20">
        <v>682.2</v>
      </c>
    </row>
    <row r="334" spans="1:29">
      <c r="A334" s="5">
        <f t="shared" si="5"/>
        <v>38849</v>
      </c>
      <c r="B334" s="8">
        <v>2.42</v>
      </c>
      <c r="C334" s="8">
        <v>32.729999999999997</v>
      </c>
      <c r="D334" s="8">
        <v>23.17</v>
      </c>
      <c r="E334" s="8">
        <v>187.06</v>
      </c>
      <c r="G334" s="8">
        <v>46.54</v>
      </c>
      <c r="H334" s="8">
        <v>58.83</v>
      </c>
      <c r="I334" s="8">
        <v>44.32</v>
      </c>
      <c r="J334" s="8">
        <v>28.64</v>
      </c>
      <c r="K334" s="8">
        <v>29.9</v>
      </c>
      <c r="L334" s="8">
        <v>21.59</v>
      </c>
      <c r="M334" s="8">
        <v>19.04</v>
      </c>
      <c r="N334" s="8">
        <v>34.29</v>
      </c>
      <c r="O334" s="8">
        <v>111.7</v>
      </c>
      <c r="P334" s="8">
        <v>33.6</v>
      </c>
      <c r="R334" s="6">
        <v>1291.24</v>
      </c>
      <c r="S334" s="6">
        <v>11137.65</v>
      </c>
      <c r="U334" s="6">
        <v>5912.1</v>
      </c>
      <c r="V334" s="6">
        <v>2243.7800000000002</v>
      </c>
      <c r="X334" s="6">
        <v>17153.77</v>
      </c>
      <c r="Y334" s="6">
        <v>17013.93</v>
      </c>
      <c r="Z334" s="6">
        <v>34.770000000000003</v>
      </c>
      <c r="AC334" s="20">
        <v>710.3</v>
      </c>
    </row>
    <row r="335" spans="1:29">
      <c r="A335" s="5">
        <f t="shared" si="5"/>
        <v>38856</v>
      </c>
      <c r="B335" s="8">
        <v>2.2999999999999998</v>
      </c>
      <c r="C335" s="8">
        <v>33.94</v>
      </c>
      <c r="D335" s="8">
        <v>22.56</v>
      </c>
      <c r="E335" s="8">
        <v>185.01</v>
      </c>
      <c r="G335" s="8">
        <v>47.32</v>
      </c>
      <c r="H335" s="8">
        <v>59.9</v>
      </c>
      <c r="I335" s="8">
        <v>42.75</v>
      </c>
      <c r="J335" s="8">
        <v>27.84</v>
      </c>
      <c r="K335" s="8">
        <v>30.15</v>
      </c>
      <c r="L335" s="8">
        <v>21.83</v>
      </c>
      <c r="M335" s="8">
        <v>18.36</v>
      </c>
      <c r="N335" s="8">
        <v>34.42</v>
      </c>
      <c r="O335" s="8">
        <v>109.91</v>
      </c>
      <c r="P335" s="8">
        <v>30.56</v>
      </c>
      <c r="R335" s="6">
        <v>1267.03</v>
      </c>
      <c r="S335" s="6">
        <v>11347.45</v>
      </c>
      <c r="U335" s="6">
        <v>5657.4</v>
      </c>
      <c r="V335" s="6">
        <v>2193.88</v>
      </c>
      <c r="X335" s="6">
        <v>16601.78</v>
      </c>
      <c r="Y335" s="6">
        <v>16901.849999999999</v>
      </c>
      <c r="Z335" s="6">
        <v>33</v>
      </c>
      <c r="AC335" s="20">
        <v>656.7</v>
      </c>
    </row>
    <row r="336" spans="1:29">
      <c r="A336" s="5">
        <f t="shared" si="5"/>
        <v>38863</v>
      </c>
      <c r="B336" s="8">
        <v>2.27</v>
      </c>
      <c r="C336" s="8">
        <v>36.07</v>
      </c>
      <c r="D336" s="8">
        <v>23.72</v>
      </c>
      <c r="E336" s="8">
        <v>190.67</v>
      </c>
      <c r="G336" s="8">
        <v>49.65</v>
      </c>
      <c r="H336" s="8">
        <v>60.69</v>
      </c>
      <c r="I336" s="8">
        <v>43.23</v>
      </c>
      <c r="J336" s="8">
        <v>28.37</v>
      </c>
      <c r="K336" s="8">
        <v>30.51</v>
      </c>
      <c r="L336" s="8">
        <v>22.25</v>
      </c>
      <c r="M336" s="8">
        <v>18.22</v>
      </c>
      <c r="N336" s="8">
        <v>34.56</v>
      </c>
      <c r="O336" s="8">
        <v>110.21</v>
      </c>
      <c r="P336" s="8">
        <v>30.87</v>
      </c>
      <c r="R336" s="6">
        <v>1280.1600000000001</v>
      </c>
      <c r="S336" s="6">
        <v>11367.14</v>
      </c>
      <c r="U336" s="6">
        <v>5791</v>
      </c>
      <c r="V336" s="6">
        <v>2210.37</v>
      </c>
      <c r="X336" s="6">
        <v>16155.45</v>
      </c>
      <c r="Y336" s="6">
        <v>16615.55</v>
      </c>
      <c r="Z336" s="6">
        <v>32.1</v>
      </c>
      <c r="AC336" s="20">
        <v>650.9</v>
      </c>
    </row>
    <row r="337" spans="1:29">
      <c r="A337" s="5">
        <f t="shared" si="5"/>
        <v>38870</v>
      </c>
      <c r="B337" s="8">
        <v>2.2000000000000002</v>
      </c>
      <c r="C337" s="8">
        <v>34.76</v>
      </c>
      <c r="D337" s="8">
        <v>22.76</v>
      </c>
      <c r="E337" s="8">
        <v>189.72</v>
      </c>
      <c r="G337" s="8">
        <v>47.83</v>
      </c>
      <c r="H337" s="8">
        <v>60.74</v>
      </c>
      <c r="I337" s="8">
        <v>43.81</v>
      </c>
      <c r="J337" s="8">
        <v>28.77</v>
      </c>
      <c r="K337" s="8">
        <v>30.62</v>
      </c>
      <c r="L337" s="8">
        <v>21.95</v>
      </c>
      <c r="M337" s="8">
        <v>18.23</v>
      </c>
      <c r="N337" s="8">
        <v>33.950000000000003</v>
      </c>
      <c r="O337" s="8">
        <v>109.55</v>
      </c>
      <c r="P337" s="8">
        <v>30.69</v>
      </c>
      <c r="R337" s="6">
        <v>1288.22</v>
      </c>
      <c r="S337" s="6">
        <v>11577.74</v>
      </c>
      <c r="U337" s="6">
        <v>5764.6</v>
      </c>
      <c r="V337" s="6">
        <v>2219.41</v>
      </c>
      <c r="X337" s="6">
        <v>15970.76</v>
      </c>
      <c r="Y337" s="6">
        <v>15895.1</v>
      </c>
      <c r="Z337" s="6">
        <v>32.200000000000003</v>
      </c>
      <c r="AC337" s="20">
        <v>635.5</v>
      </c>
    </row>
    <row r="338" spans="1:29">
      <c r="A338" s="5">
        <f t="shared" si="5"/>
        <v>38877</v>
      </c>
      <c r="B338" s="8">
        <v>2.12</v>
      </c>
      <c r="C338" s="8">
        <v>33.78</v>
      </c>
      <c r="D338" s="8">
        <v>21.92</v>
      </c>
      <c r="E338" s="8">
        <v>193.28</v>
      </c>
      <c r="G338" s="8">
        <v>47.13</v>
      </c>
      <c r="H338" s="8">
        <v>61.38</v>
      </c>
      <c r="I338" s="8">
        <v>42.1</v>
      </c>
      <c r="J338" s="8">
        <v>28.38</v>
      </c>
      <c r="K338" s="8">
        <v>29.33</v>
      </c>
      <c r="L338" s="8">
        <v>21.78</v>
      </c>
      <c r="M338" s="8">
        <v>17.16</v>
      </c>
      <c r="N338" s="8">
        <v>33.81</v>
      </c>
      <c r="O338" s="8">
        <v>100.55</v>
      </c>
      <c r="P338" s="8">
        <v>28.09</v>
      </c>
      <c r="R338" s="6">
        <v>1252.3</v>
      </c>
      <c r="S338" s="6">
        <v>11380.99</v>
      </c>
      <c r="U338" s="6">
        <v>5655.2</v>
      </c>
      <c r="V338" s="6">
        <v>2135.06</v>
      </c>
      <c r="X338" s="6">
        <v>15789.31</v>
      </c>
      <c r="Y338" s="6">
        <v>15912.71</v>
      </c>
      <c r="Z338" s="6">
        <v>29.02</v>
      </c>
      <c r="AC338" s="20">
        <v>608.20000000000005</v>
      </c>
    </row>
    <row r="339" spans="1:29">
      <c r="A339" s="5">
        <f t="shared" si="5"/>
        <v>38884</v>
      </c>
      <c r="B339" s="8">
        <v>2.06</v>
      </c>
      <c r="C339" s="8">
        <v>35.090000000000003</v>
      </c>
      <c r="D339" s="8">
        <v>22.1</v>
      </c>
      <c r="E339" s="8">
        <v>195.35</v>
      </c>
      <c r="G339" s="8">
        <v>48.31</v>
      </c>
      <c r="H339" s="8">
        <v>61.68</v>
      </c>
      <c r="I339" s="8">
        <v>40.159999999999997</v>
      </c>
      <c r="J339" s="8">
        <v>29.31</v>
      </c>
      <c r="K339" s="8">
        <v>29.45</v>
      </c>
      <c r="L339" s="8">
        <v>21.61</v>
      </c>
      <c r="M339" s="8">
        <v>18.3</v>
      </c>
      <c r="N339" s="8">
        <v>34.409999999999997</v>
      </c>
      <c r="O339" s="8">
        <v>100.67</v>
      </c>
      <c r="P339" s="8">
        <v>27.72</v>
      </c>
      <c r="R339" s="6">
        <v>1251.54</v>
      </c>
      <c r="S339" s="6">
        <v>11144.06</v>
      </c>
      <c r="U339" s="6">
        <v>5597.4</v>
      </c>
      <c r="V339" s="6">
        <v>2129.9499999999998</v>
      </c>
      <c r="X339" s="6">
        <v>14750.84</v>
      </c>
      <c r="Y339" s="6">
        <v>15628.69</v>
      </c>
      <c r="Z339" s="6">
        <v>29.57</v>
      </c>
      <c r="AC339" s="20">
        <v>578</v>
      </c>
    </row>
    <row r="340" spans="1:29">
      <c r="A340" s="5">
        <f t="shared" si="5"/>
        <v>38891</v>
      </c>
      <c r="B340" s="8">
        <v>2.1</v>
      </c>
      <c r="C340" s="8">
        <v>36.549999999999997</v>
      </c>
      <c r="D340" s="8">
        <v>22.5</v>
      </c>
      <c r="E340" s="8">
        <v>202.43</v>
      </c>
      <c r="G340" s="8">
        <v>47.94</v>
      </c>
      <c r="H340" s="8">
        <v>61.32</v>
      </c>
      <c r="I340" s="8">
        <v>40.869999999999997</v>
      </c>
      <c r="J340" s="8">
        <v>29.58</v>
      </c>
      <c r="K340" s="8">
        <v>29.12</v>
      </c>
      <c r="L340" s="8">
        <v>21.38</v>
      </c>
      <c r="M340" s="8">
        <v>18</v>
      </c>
      <c r="N340" s="8">
        <v>34.94</v>
      </c>
      <c r="O340" s="8">
        <v>99.69</v>
      </c>
      <c r="P340" s="8">
        <v>28.2</v>
      </c>
      <c r="R340" s="6">
        <v>1244.5</v>
      </c>
      <c r="S340" s="6">
        <v>11278.61</v>
      </c>
      <c r="U340" s="6">
        <v>5692.1</v>
      </c>
      <c r="V340" s="6">
        <v>2121.4699999999998</v>
      </c>
      <c r="X340" s="6">
        <v>14879.34</v>
      </c>
      <c r="Y340" s="6">
        <v>15842.65</v>
      </c>
      <c r="Z340" s="6">
        <v>29.17</v>
      </c>
      <c r="AC340" s="20">
        <v>584.79999999999995</v>
      </c>
    </row>
    <row r="341" spans="1:29">
      <c r="A341" s="5">
        <f t="shared" si="5"/>
        <v>38898</v>
      </c>
      <c r="B341" s="8">
        <v>2.0499999999999998</v>
      </c>
      <c r="C341" s="8">
        <v>38.68</v>
      </c>
      <c r="D341" s="8">
        <v>23.3</v>
      </c>
      <c r="E341" s="8">
        <v>209.66</v>
      </c>
      <c r="G341" s="8">
        <v>48.17</v>
      </c>
      <c r="H341" s="8">
        <v>59.92</v>
      </c>
      <c r="I341" s="8">
        <v>42</v>
      </c>
      <c r="J341" s="8">
        <v>30.17</v>
      </c>
      <c r="K341" s="8">
        <v>30</v>
      </c>
      <c r="L341" s="8">
        <v>21.51</v>
      </c>
      <c r="M341" s="8">
        <v>19</v>
      </c>
      <c r="N341" s="8">
        <v>36.43</v>
      </c>
      <c r="O341" s="8">
        <v>104.59</v>
      </c>
      <c r="P341" s="8">
        <v>29.6</v>
      </c>
      <c r="R341" s="6">
        <v>1270.2</v>
      </c>
      <c r="S341" s="6">
        <v>11247.87</v>
      </c>
      <c r="U341" s="6">
        <v>5833.4</v>
      </c>
      <c r="V341" s="6">
        <v>2172.09</v>
      </c>
      <c r="X341" s="6">
        <v>15124.04</v>
      </c>
      <c r="Y341" s="6">
        <v>15826.7</v>
      </c>
      <c r="Z341" s="6">
        <v>31.3</v>
      </c>
      <c r="AC341" s="20">
        <v>613.5</v>
      </c>
    </row>
    <row r="342" spans="1:29">
      <c r="A342" s="5">
        <f t="shared" si="5"/>
        <v>38905</v>
      </c>
      <c r="B342" s="8">
        <v>1.98</v>
      </c>
      <c r="C342" s="8">
        <v>36.11</v>
      </c>
      <c r="D342" s="8">
        <v>23.3</v>
      </c>
      <c r="E342" s="8">
        <v>210.22</v>
      </c>
      <c r="G342" s="8">
        <v>46</v>
      </c>
      <c r="H342" s="8">
        <v>60.62</v>
      </c>
      <c r="I342" s="8">
        <v>42.41</v>
      </c>
      <c r="J342" s="8">
        <v>29.47</v>
      </c>
      <c r="K342" s="8">
        <v>29.83</v>
      </c>
      <c r="L342" s="8">
        <v>21.59</v>
      </c>
      <c r="M342" s="8">
        <v>18.559999999999999</v>
      </c>
      <c r="N342" s="8">
        <v>36.97</v>
      </c>
      <c r="O342" s="8">
        <v>104.38</v>
      </c>
      <c r="P342" s="8">
        <v>30.11</v>
      </c>
      <c r="R342" s="6">
        <v>1265.48</v>
      </c>
      <c r="S342" s="6">
        <v>10891.92</v>
      </c>
      <c r="U342" s="6">
        <v>5888.9</v>
      </c>
      <c r="V342" s="6">
        <v>2130.06</v>
      </c>
      <c r="X342" s="6">
        <v>15505.18</v>
      </c>
      <c r="Y342" s="6">
        <v>16267.62</v>
      </c>
      <c r="Z342" s="6">
        <v>31.03</v>
      </c>
      <c r="AC342" s="20">
        <v>632.79999999999995</v>
      </c>
    </row>
    <row r="343" spans="1:29">
      <c r="A343" s="5">
        <f t="shared" si="5"/>
        <v>38912</v>
      </c>
      <c r="B343" s="8">
        <v>1.81</v>
      </c>
      <c r="C343" s="8">
        <v>32.92</v>
      </c>
      <c r="D343" s="8">
        <v>22.29</v>
      </c>
      <c r="E343" s="8">
        <v>201.75</v>
      </c>
      <c r="G343" s="8">
        <v>43.05</v>
      </c>
      <c r="H343" s="8">
        <v>60.46</v>
      </c>
      <c r="I343" s="8">
        <v>40.89</v>
      </c>
      <c r="J343" s="8">
        <v>28.49</v>
      </c>
      <c r="K343" s="8">
        <v>28.49</v>
      </c>
      <c r="L343" s="8">
        <v>21.33</v>
      </c>
      <c r="M343" s="8">
        <v>17.88</v>
      </c>
      <c r="N343" s="8">
        <v>36.15</v>
      </c>
      <c r="O343" s="8">
        <v>97.96</v>
      </c>
      <c r="P343" s="8">
        <v>30.34</v>
      </c>
      <c r="R343" s="6">
        <v>1236.2</v>
      </c>
      <c r="S343" s="6">
        <v>11014.55</v>
      </c>
      <c r="U343" s="6">
        <v>5707.6</v>
      </c>
      <c r="V343" s="6">
        <v>2037.35</v>
      </c>
      <c r="X343" s="6">
        <v>15307.61</v>
      </c>
      <c r="Y343" s="6">
        <v>16459.78</v>
      </c>
      <c r="Z343" s="6">
        <v>29.67</v>
      </c>
      <c r="AC343" s="20">
        <v>666.6</v>
      </c>
    </row>
    <row r="344" spans="1:29">
      <c r="A344" s="5">
        <f t="shared" si="5"/>
        <v>38919</v>
      </c>
      <c r="B344" s="8">
        <v>2.17</v>
      </c>
      <c r="C344" s="8">
        <v>33.19</v>
      </c>
      <c r="D344" s="8">
        <v>23.87</v>
      </c>
      <c r="E344" s="8">
        <v>195.05</v>
      </c>
      <c r="G344" s="8">
        <v>43.72</v>
      </c>
      <c r="H344" s="8">
        <v>61.73</v>
      </c>
      <c r="I344" s="8">
        <v>43.15</v>
      </c>
      <c r="J344" s="8">
        <v>28.71</v>
      </c>
      <c r="K344" s="8">
        <v>28.47</v>
      </c>
      <c r="L344" s="8">
        <v>21.95</v>
      </c>
      <c r="M344" s="8">
        <v>17.149999999999999</v>
      </c>
      <c r="N344" s="8">
        <v>37.36</v>
      </c>
      <c r="O344" s="8">
        <v>98.78</v>
      </c>
      <c r="P344" s="8">
        <v>28.28</v>
      </c>
      <c r="R344" s="6">
        <v>1240.29</v>
      </c>
      <c r="S344" s="6">
        <v>10989.09</v>
      </c>
      <c r="U344" s="6">
        <v>5719.7</v>
      </c>
      <c r="V344" s="6">
        <v>2020.39</v>
      </c>
      <c r="X344" s="6">
        <v>14845.24</v>
      </c>
      <c r="Y344" s="6">
        <v>16135.71</v>
      </c>
      <c r="Z344" s="6">
        <v>29.94</v>
      </c>
      <c r="AC344" s="20">
        <v>619.6</v>
      </c>
    </row>
    <row r="345" spans="1:29">
      <c r="A345" s="5">
        <f t="shared" si="5"/>
        <v>38926</v>
      </c>
      <c r="B345" s="8">
        <v>2.34</v>
      </c>
      <c r="C345" s="8">
        <v>27.17</v>
      </c>
      <c r="D345" s="8">
        <v>24.25</v>
      </c>
      <c r="E345" s="8">
        <v>194.06</v>
      </c>
      <c r="G345" s="8">
        <v>44.46</v>
      </c>
      <c r="H345" s="8">
        <v>62.92</v>
      </c>
      <c r="I345" s="8">
        <v>45.48</v>
      </c>
      <c r="J345" s="8">
        <v>30.39</v>
      </c>
      <c r="K345" s="8">
        <v>29.7</v>
      </c>
      <c r="L345" s="8">
        <v>22.26</v>
      </c>
      <c r="M345" s="8">
        <v>18.18</v>
      </c>
      <c r="N345" s="8">
        <v>41.12</v>
      </c>
      <c r="O345" s="8">
        <v>105.6</v>
      </c>
      <c r="P345" s="8">
        <v>30.53</v>
      </c>
      <c r="R345" s="6">
        <v>1278.55</v>
      </c>
      <c r="S345" s="6">
        <v>11150.22</v>
      </c>
      <c r="U345" s="6">
        <v>5974.9</v>
      </c>
      <c r="V345" s="6">
        <v>2094.14</v>
      </c>
      <c r="X345" s="6">
        <v>14821.26</v>
      </c>
      <c r="Y345" s="6">
        <v>16464.18</v>
      </c>
      <c r="Z345" s="6">
        <v>32.340000000000003</v>
      </c>
      <c r="AC345" s="20">
        <v>634.79999999999995</v>
      </c>
    </row>
    <row r="346" spans="1:29">
      <c r="A346" s="5">
        <f t="shared" si="5"/>
        <v>38933</v>
      </c>
      <c r="B346" s="8">
        <v>2.44</v>
      </c>
      <c r="C346" s="8">
        <v>27.29</v>
      </c>
      <c r="D346" s="8">
        <v>24.29</v>
      </c>
      <c r="E346" s="8">
        <v>186.92</v>
      </c>
      <c r="G346" s="8">
        <v>44.87</v>
      </c>
      <c r="H346" s="8">
        <v>63.53</v>
      </c>
      <c r="I346" s="8">
        <v>45.12</v>
      </c>
      <c r="J346" s="8">
        <v>30.42</v>
      </c>
      <c r="K346" s="8">
        <v>29.9</v>
      </c>
      <c r="L346" s="8">
        <v>21.93</v>
      </c>
      <c r="M346" s="8">
        <v>17.489999999999998</v>
      </c>
      <c r="N346" s="8">
        <v>41.35</v>
      </c>
      <c r="O346" s="8">
        <v>108.14</v>
      </c>
      <c r="P346" s="8">
        <v>31.84</v>
      </c>
      <c r="R346" s="6">
        <v>1279.3599999999999</v>
      </c>
      <c r="S346" s="6">
        <v>11090.67</v>
      </c>
      <c r="U346" s="6">
        <v>5889.4</v>
      </c>
      <c r="V346" s="6">
        <v>2085.0500000000002</v>
      </c>
      <c r="X346" s="6">
        <v>15342.87</v>
      </c>
      <c r="Y346" s="6">
        <v>16955.04</v>
      </c>
      <c r="Z346" s="6">
        <v>31.97</v>
      </c>
      <c r="AC346" s="20">
        <v>644</v>
      </c>
    </row>
    <row r="347" spans="1:29">
      <c r="A347" s="5">
        <f t="shared" si="5"/>
        <v>38940</v>
      </c>
      <c r="B347" s="8">
        <v>2.27</v>
      </c>
      <c r="C347" s="8">
        <v>26.07</v>
      </c>
      <c r="D347" s="8">
        <v>24.43</v>
      </c>
      <c r="E347" s="8">
        <v>184.25</v>
      </c>
      <c r="G347" s="8">
        <v>44.69</v>
      </c>
      <c r="H347" s="8">
        <v>63.47</v>
      </c>
      <c r="I347" s="8">
        <v>43.93</v>
      </c>
      <c r="J347" s="8">
        <v>30.69</v>
      </c>
      <c r="K347" s="8">
        <v>29.43</v>
      </c>
      <c r="L347" s="8">
        <v>21.88</v>
      </c>
      <c r="M347" s="8">
        <v>17.41</v>
      </c>
      <c r="N347" s="8">
        <v>40.6</v>
      </c>
      <c r="O347" s="8">
        <v>107.47</v>
      </c>
      <c r="P347" s="8">
        <v>31.17</v>
      </c>
      <c r="R347" s="6">
        <v>1266.74</v>
      </c>
      <c r="S347" s="6">
        <v>10739.35</v>
      </c>
      <c r="U347" s="6">
        <v>5820.1</v>
      </c>
      <c r="V347" s="6">
        <v>2057.71</v>
      </c>
      <c r="X347" s="6">
        <v>15499.18</v>
      </c>
      <c r="Y347" s="6">
        <v>16887.8</v>
      </c>
      <c r="Z347" s="6">
        <v>31.82</v>
      </c>
      <c r="AC347" s="20">
        <v>633.5</v>
      </c>
    </row>
    <row r="348" spans="1:29">
      <c r="A348" s="5">
        <f t="shared" si="5"/>
        <v>38947</v>
      </c>
      <c r="B348" s="8">
        <v>2.4300000000000002</v>
      </c>
      <c r="C348" s="8">
        <v>29.12</v>
      </c>
      <c r="D348" s="8">
        <v>25.79</v>
      </c>
      <c r="E348" s="8">
        <v>191.68</v>
      </c>
      <c r="G348" s="8">
        <v>44.49</v>
      </c>
      <c r="H348" s="8">
        <v>64.42</v>
      </c>
      <c r="I348" s="8">
        <v>45.71</v>
      </c>
      <c r="J348" s="8">
        <v>31.01</v>
      </c>
      <c r="K348" s="8">
        <v>29.91</v>
      </c>
      <c r="L348" s="8">
        <v>22.16</v>
      </c>
      <c r="M348" s="8">
        <v>18.399999999999999</v>
      </c>
      <c r="N348" s="8">
        <v>39.520000000000003</v>
      </c>
      <c r="O348" s="8">
        <v>111.75</v>
      </c>
      <c r="P348" s="8">
        <v>31.66</v>
      </c>
      <c r="R348" s="6">
        <v>1302.3</v>
      </c>
      <c r="S348" s="6">
        <v>10868.38</v>
      </c>
      <c r="U348" s="6">
        <v>5903.4</v>
      </c>
      <c r="V348" s="6">
        <v>2163.9499999999998</v>
      </c>
      <c r="X348" s="6">
        <v>15565.02</v>
      </c>
      <c r="Y348" s="6">
        <v>17249.95</v>
      </c>
      <c r="Z348" s="6">
        <v>32.79</v>
      </c>
      <c r="AC348" s="20">
        <v>612.1</v>
      </c>
    </row>
    <row r="349" spans="1:29">
      <c r="A349" s="5">
        <f t="shared" si="5"/>
        <v>38954</v>
      </c>
      <c r="B349" s="8">
        <v>2.46</v>
      </c>
      <c r="C349" s="8">
        <v>28.03</v>
      </c>
      <c r="D349" s="8">
        <v>25.85</v>
      </c>
      <c r="E349" s="8">
        <v>186.63</v>
      </c>
      <c r="G349" s="8">
        <v>43.88</v>
      </c>
      <c r="H349" s="8">
        <v>64.67</v>
      </c>
      <c r="I349" s="8">
        <v>45.52</v>
      </c>
      <c r="J349" s="8">
        <v>31.26</v>
      </c>
      <c r="K349" s="8">
        <v>28.95</v>
      </c>
      <c r="L349" s="8">
        <v>22.26</v>
      </c>
      <c r="M349" s="8">
        <v>18.899999999999999</v>
      </c>
      <c r="N349" s="8">
        <v>40.44</v>
      </c>
      <c r="O349" s="8">
        <v>106.12</v>
      </c>
      <c r="P349" s="8">
        <v>33.11</v>
      </c>
      <c r="R349" s="6">
        <v>1295.0899999999999</v>
      </c>
      <c r="S349" s="6">
        <v>11219.7</v>
      </c>
      <c r="U349" s="6">
        <v>5878.6</v>
      </c>
      <c r="V349" s="6">
        <v>2140.29</v>
      </c>
      <c r="X349" s="6">
        <v>16105.98</v>
      </c>
      <c r="Y349" s="6">
        <v>17330.7</v>
      </c>
      <c r="Z349" s="6">
        <v>32.020000000000003</v>
      </c>
      <c r="AC349" s="20">
        <v>622</v>
      </c>
    </row>
    <row r="350" spans="1:29">
      <c r="A350" s="5">
        <f t="shared" si="5"/>
        <v>38961</v>
      </c>
      <c r="B350" s="8">
        <v>2.44</v>
      </c>
      <c r="C350" s="8">
        <v>31.76</v>
      </c>
      <c r="D350" s="8">
        <v>25.84</v>
      </c>
      <c r="E350" s="8">
        <v>189.3</v>
      </c>
      <c r="G350" s="8">
        <v>45.45</v>
      </c>
      <c r="H350" s="8">
        <v>64.72</v>
      </c>
      <c r="I350" s="8">
        <v>45.73</v>
      </c>
      <c r="J350" s="8">
        <v>32.04</v>
      </c>
      <c r="K350" s="8">
        <v>29.89</v>
      </c>
      <c r="L350" s="8">
        <v>22.54</v>
      </c>
      <c r="M350" s="8">
        <v>19.88</v>
      </c>
      <c r="N350" s="8">
        <v>40.96</v>
      </c>
      <c r="O350" s="8">
        <v>108.48</v>
      </c>
      <c r="P350" s="8">
        <v>33.43</v>
      </c>
      <c r="R350" s="6">
        <v>1311.01</v>
      </c>
      <c r="S350" s="6">
        <v>11240.35</v>
      </c>
      <c r="U350" s="6">
        <v>5949.1</v>
      </c>
      <c r="V350" s="6">
        <v>2193.16</v>
      </c>
      <c r="X350" s="6">
        <v>15938.66</v>
      </c>
      <c r="Y350" s="6">
        <v>16955.45</v>
      </c>
      <c r="Z350" s="6">
        <v>32.9</v>
      </c>
      <c r="AC350" s="20">
        <v>624.4</v>
      </c>
    </row>
    <row r="351" spans="1:29">
      <c r="A351" s="5">
        <f t="shared" si="5"/>
        <v>38968</v>
      </c>
      <c r="B351" s="8">
        <v>2.59</v>
      </c>
      <c r="C351" s="8">
        <v>30.51</v>
      </c>
      <c r="D351" s="8">
        <v>25.6</v>
      </c>
      <c r="E351" s="8">
        <v>188.92</v>
      </c>
      <c r="G351" s="8">
        <v>46.72</v>
      </c>
      <c r="H351" s="8">
        <v>63.59</v>
      </c>
      <c r="I351" s="8">
        <v>45.26</v>
      </c>
      <c r="J351" s="8">
        <v>31.89</v>
      </c>
      <c r="K351" s="8">
        <v>29.58</v>
      </c>
      <c r="L351" s="8">
        <v>22.3</v>
      </c>
      <c r="M351" s="8">
        <v>19.45</v>
      </c>
      <c r="N351" s="8">
        <v>41.06</v>
      </c>
      <c r="O351" s="8">
        <v>106.36</v>
      </c>
      <c r="P351" s="8">
        <v>31.37</v>
      </c>
      <c r="R351" s="6">
        <v>1298.92</v>
      </c>
      <c r="S351" s="6">
        <v>11088.03</v>
      </c>
      <c r="U351" s="6">
        <v>5879.3</v>
      </c>
      <c r="V351" s="6">
        <v>2165.79</v>
      </c>
      <c r="X351" s="6">
        <v>16134.25</v>
      </c>
      <c r="Y351" s="6">
        <v>17423.72</v>
      </c>
      <c r="Z351" s="6">
        <v>32.03</v>
      </c>
      <c r="AC351" s="20">
        <v>609.6</v>
      </c>
    </row>
    <row r="352" spans="1:29">
      <c r="A352" s="5">
        <f t="shared" si="5"/>
        <v>38975</v>
      </c>
      <c r="B352" s="8">
        <v>2.65</v>
      </c>
      <c r="C352" s="8">
        <v>32.520000000000003</v>
      </c>
      <c r="D352" s="8">
        <v>26.85</v>
      </c>
      <c r="E352" s="8">
        <v>204.94</v>
      </c>
      <c r="G352" s="8">
        <v>48.22</v>
      </c>
      <c r="H352" s="8">
        <v>63.79</v>
      </c>
      <c r="I352" s="8">
        <v>46.95</v>
      </c>
      <c r="J352" s="8">
        <v>32.26</v>
      </c>
      <c r="K352" s="8">
        <v>30.31</v>
      </c>
      <c r="L352" s="8">
        <v>22.3</v>
      </c>
      <c r="M352" s="8">
        <v>19.510000000000002</v>
      </c>
      <c r="N352" s="8">
        <v>41.1</v>
      </c>
      <c r="O352" s="8">
        <v>106.16</v>
      </c>
      <c r="P352" s="8">
        <v>29.08</v>
      </c>
      <c r="R352" s="6">
        <v>1319.87</v>
      </c>
      <c r="S352" s="6">
        <v>11381.47</v>
      </c>
      <c r="U352" s="6">
        <v>5877</v>
      </c>
      <c r="V352" s="6">
        <v>2235.59</v>
      </c>
      <c r="X352" s="6">
        <v>16080.46</v>
      </c>
      <c r="Y352" s="6">
        <v>17145.759999999998</v>
      </c>
      <c r="Z352" s="6">
        <v>32.270000000000003</v>
      </c>
      <c r="AC352" s="20">
        <v>576.4</v>
      </c>
    </row>
    <row r="353" spans="1:29">
      <c r="A353" s="5">
        <f t="shared" si="5"/>
        <v>38982</v>
      </c>
      <c r="B353" s="8">
        <v>2.61</v>
      </c>
      <c r="C353" s="8">
        <v>30.84</v>
      </c>
      <c r="D353" s="8">
        <v>26.66</v>
      </c>
      <c r="E353" s="8">
        <v>201.89</v>
      </c>
      <c r="G353" s="8">
        <v>48.29</v>
      </c>
      <c r="H353" s="8">
        <v>63.96</v>
      </c>
      <c r="I353" s="8">
        <v>46.82</v>
      </c>
      <c r="J353" s="8">
        <v>33.42</v>
      </c>
      <c r="K353" s="8">
        <v>30.08</v>
      </c>
      <c r="L353" s="8">
        <v>22</v>
      </c>
      <c r="M353" s="8">
        <v>19.07</v>
      </c>
      <c r="N353" s="8">
        <v>42.04</v>
      </c>
      <c r="O353" s="8">
        <v>107.01</v>
      </c>
      <c r="P353" s="8">
        <v>29.29</v>
      </c>
      <c r="R353" s="6">
        <v>1314.78</v>
      </c>
      <c r="S353" s="6">
        <v>11284.05</v>
      </c>
      <c r="U353" s="6">
        <v>5822.3</v>
      </c>
      <c r="V353" s="6">
        <v>2218.9299999999998</v>
      </c>
      <c r="X353" s="6">
        <v>15866.93</v>
      </c>
      <c r="Y353" s="6">
        <v>17237.650000000001</v>
      </c>
      <c r="Z353" s="6">
        <v>31.59</v>
      </c>
      <c r="AC353" s="20">
        <v>589.4</v>
      </c>
    </row>
    <row r="354" spans="1:29">
      <c r="A354" s="5">
        <f t="shared" si="5"/>
        <v>38989</v>
      </c>
      <c r="B354" s="8">
        <v>2.75</v>
      </c>
      <c r="C354" s="8">
        <v>32.119999999999997</v>
      </c>
      <c r="D354" s="8">
        <v>27.35</v>
      </c>
      <c r="E354" s="8">
        <v>200.95</v>
      </c>
      <c r="G354" s="8">
        <v>49.32</v>
      </c>
      <c r="H354" s="8">
        <v>64.94</v>
      </c>
      <c r="I354" s="8">
        <v>46.96</v>
      </c>
      <c r="J354" s="8">
        <v>33.450000000000003</v>
      </c>
      <c r="K354" s="8">
        <v>30.91</v>
      </c>
      <c r="L354" s="8">
        <v>22.34</v>
      </c>
      <c r="M354" s="8">
        <v>20.57</v>
      </c>
      <c r="N354" s="8">
        <v>41.9</v>
      </c>
      <c r="O354" s="8">
        <v>108.9</v>
      </c>
      <c r="P354" s="8">
        <v>30.72</v>
      </c>
      <c r="R354" s="6">
        <v>1335.85</v>
      </c>
      <c r="S354" s="6">
        <v>11464.15</v>
      </c>
      <c r="U354" s="6">
        <v>5960.8</v>
      </c>
      <c r="V354" s="6">
        <v>2258.4299999999998</v>
      </c>
      <c r="X354" s="6">
        <v>15634.67</v>
      </c>
      <c r="Y354" s="6">
        <v>17600.650000000001</v>
      </c>
      <c r="Z354" s="6">
        <v>32.26</v>
      </c>
      <c r="AC354" s="20">
        <v>598.6</v>
      </c>
    </row>
    <row r="355" spans="1:29">
      <c r="A355" s="5">
        <f t="shared" si="5"/>
        <v>38996</v>
      </c>
      <c r="B355" s="8">
        <v>2.65</v>
      </c>
      <c r="C355" s="8">
        <v>32.590000000000003</v>
      </c>
      <c r="D355" s="8">
        <v>27.87</v>
      </c>
      <c r="E355" s="8">
        <v>210.25</v>
      </c>
      <c r="G355" s="8">
        <v>48.32</v>
      </c>
      <c r="H355" s="8">
        <v>65.06</v>
      </c>
      <c r="I355" s="8">
        <v>46.86</v>
      </c>
      <c r="J355" s="8">
        <v>33.15</v>
      </c>
      <c r="K355" s="8">
        <v>31.34</v>
      </c>
      <c r="L355" s="8">
        <v>22.38</v>
      </c>
      <c r="M355" s="8">
        <v>20.63</v>
      </c>
      <c r="N355" s="8">
        <v>41.86</v>
      </c>
      <c r="O355" s="8">
        <v>114.21</v>
      </c>
      <c r="P355" s="8">
        <v>29.16</v>
      </c>
      <c r="R355" s="6">
        <v>1349.58</v>
      </c>
      <c r="S355" s="6">
        <v>11392.11</v>
      </c>
      <c r="T355" s="6">
        <v>11690.89</v>
      </c>
      <c r="U355" s="6">
        <v>6001.2</v>
      </c>
      <c r="V355" s="6">
        <v>2299.9899999999998</v>
      </c>
      <c r="X355" s="6">
        <v>16127.58</v>
      </c>
      <c r="Y355" s="6">
        <v>17543.05</v>
      </c>
      <c r="Z355" s="6">
        <v>32.97</v>
      </c>
      <c r="AC355" s="20">
        <v>572.4</v>
      </c>
    </row>
    <row r="356" spans="1:29">
      <c r="A356" s="5">
        <f t="shared" si="5"/>
        <v>39003</v>
      </c>
      <c r="B356" s="8">
        <v>2.68</v>
      </c>
      <c r="C356" s="8">
        <v>33.32</v>
      </c>
      <c r="D356" s="8">
        <v>28.37</v>
      </c>
      <c r="E356" s="8">
        <v>213.65</v>
      </c>
      <c r="G356" s="8">
        <v>48.46</v>
      </c>
      <c r="H356" s="8">
        <v>64.58</v>
      </c>
      <c r="I356" s="8">
        <v>48.16</v>
      </c>
      <c r="J356" s="8">
        <v>33.380000000000003</v>
      </c>
      <c r="K356" s="8">
        <v>31.11</v>
      </c>
      <c r="L356" s="8">
        <v>22.01</v>
      </c>
      <c r="M356" s="8">
        <v>21.6</v>
      </c>
      <c r="N356" s="8">
        <v>43.2</v>
      </c>
      <c r="O356" s="8">
        <v>116.2</v>
      </c>
      <c r="P356" s="8">
        <v>29.79</v>
      </c>
      <c r="R356" s="6">
        <v>1365.62</v>
      </c>
      <c r="S356" s="6">
        <v>11560.77</v>
      </c>
      <c r="T356" s="6">
        <v>11908.57</v>
      </c>
      <c r="U356" s="6">
        <v>6157.3</v>
      </c>
      <c r="V356" s="6">
        <v>2357.29</v>
      </c>
      <c r="X356" s="6">
        <v>16436.060000000001</v>
      </c>
      <c r="Y356" s="6">
        <v>17903.39</v>
      </c>
      <c r="Z356" s="6">
        <v>33.97</v>
      </c>
      <c r="AC356" s="20">
        <v>588.79999999999995</v>
      </c>
    </row>
    <row r="357" spans="1:29">
      <c r="A357" s="5">
        <f t="shared" si="5"/>
        <v>39010</v>
      </c>
      <c r="B357" s="8">
        <v>2.86</v>
      </c>
      <c r="C357" s="8">
        <v>32.57</v>
      </c>
      <c r="D357" s="8">
        <v>28.43</v>
      </c>
      <c r="E357" s="8">
        <v>229.83</v>
      </c>
      <c r="G357" s="8">
        <v>49.37</v>
      </c>
      <c r="H357" s="8">
        <v>68.62</v>
      </c>
      <c r="I357" s="8">
        <v>47.12</v>
      </c>
      <c r="J357" s="8">
        <v>34.049999999999997</v>
      </c>
      <c r="K357" s="8">
        <v>31.45</v>
      </c>
      <c r="L357" s="8">
        <v>23.38</v>
      </c>
      <c r="M357" s="8">
        <v>21.33</v>
      </c>
      <c r="N357" s="8">
        <v>45.64</v>
      </c>
      <c r="O357" s="8">
        <v>115.6</v>
      </c>
      <c r="P357" s="8">
        <v>30.02</v>
      </c>
      <c r="R357" s="6">
        <v>1368.6</v>
      </c>
      <c r="S357" s="6">
        <v>11508.1</v>
      </c>
      <c r="T357" s="6">
        <v>12035.57</v>
      </c>
      <c r="U357" s="6">
        <v>6155.2</v>
      </c>
      <c r="V357" s="6">
        <v>2342.3000000000002</v>
      </c>
      <c r="X357" s="6">
        <v>16536.54</v>
      </c>
      <c r="Y357" s="6">
        <v>17988.86</v>
      </c>
      <c r="Z357" s="6">
        <v>33.93</v>
      </c>
      <c r="AC357" s="20">
        <v>593</v>
      </c>
    </row>
    <row r="358" spans="1:29">
      <c r="A358" s="5">
        <f t="shared" si="5"/>
        <v>39017</v>
      </c>
      <c r="B358" s="8">
        <v>2.87</v>
      </c>
      <c r="C358" s="8">
        <v>38.24</v>
      </c>
      <c r="D358" s="8">
        <v>28.34</v>
      </c>
      <c r="E358" s="8">
        <v>237.6</v>
      </c>
      <c r="G358" s="8">
        <v>50.73</v>
      </c>
      <c r="H358" s="8">
        <v>68.17</v>
      </c>
      <c r="I358" s="8">
        <v>47.29</v>
      </c>
      <c r="J358" s="8">
        <v>34.99</v>
      </c>
      <c r="K358" s="8">
        <v>31.73</v>
      </c>
      <c r="L358" s="8">
        <v>23.44</v>
      </c>
      <c r="M358" s="8">
        <v>21.1</v>
      </c>
      <c r="N358" s="8">
        <v>46.09</v>
      </c>
      <c r="O358" s="8">
        <v>119.03</v>
      </c>
      <c r="P358" s="8">
        <v>29.91</v>
      </c>
      <c r="R358" s="6">
        <v>1377.34</v>
      </c>
      <c r="S358" s="6">
        <v>11679.07</v>
      </c>
      <c r="T358" s="6">
        <v>12268.86</v>
      </c>
      <c r="U358" s="6">
        <v>6160.9</v>
      </c>
      <c r="V358" s="6">
        <v>2350.62</v>
      </c>
      <c r="X358" s="6">
        <v>16651.63</v>
      </c>
      <c r="Y358" s="6">
        <v>17986.97</v>
      </c>
      <c r="Z358" s="6">
        <v>34</v>
      </c>
      <c r="AC358" s="20">
        <v>598.20000000000005</v>
      </c>
    </row>
    <row r="359" spans="1:29">
      <c r="A359" s="5">
        <f t="shared" si="5"/>
        <v>39024</v>
      </c>
      <c r="B359" s="8">
        <v>2.8</v>
      </c>
      <c r="C359" s="8">
        <v>37.46</v>
      </c>
      <c r="D359" s="8">
        <v>28.73</v>
      </c>
      <c r="E359" s="8">
        <v>235.89</v>
      </c>
      <c r="G359" s="8">
        <v>47.53</v>
      </c>
      <c r="H359" s="8">
        <v>67.81</v>
      </c>
      <c r="I359" s="8">
        <v>46.89</v>
      </c>
      <c r="J359" s="8">
        <v>33.06</v>
      </c>
      <c r="K359" s="8">
        <v>31.89</v>
      </c>
      <c r="L359" s="8">
        <v>23.25</v>
      </c>
      <c r="M359" s="8">
        <v>20.51</v>
      </c>
      <c r="N359" s="8">
        <v>45.1</v>
      </c>
      <c r="O359" s="8">
        <v>117.66</v>
      </c>
      <c r="P359" s="8">
        <v>30.87</v>
      </c>
      <c r="R359" s="6">
        <v>1364.3</v>
      </c>
      <c r="S359" s="6">
        <v>11850.21</v>
      </c>
      <c r="T359" s="6">
        <v>12239.04</v>
      </c>
      <c r="U359" s="6">
        <v>6148.1</v>
      </c>
      <c r="V359" s="6">
        <v>2330.79</v>
      </c>
      <c r="X359" s="6">
        <v>16669.07</v>
      </c>
      <c r="Y359" s="6">
        <v>18297.55</v>
      </c>
      <c r="Z359" s="6">
        <v>34.4</v>
      </c>
      <c r="AC359" s="20">
        <v>626.9</v>
      </c>
    </row>
    <row r="360" spans="1:29">
      <c r="A360" s="5">
        <f t="shared" si="5"/>
        <v>39031</v>
      </c>
      <c r="B360" s="8">
        <v>2.97</v>
      </c>
      <c r="C360" s="8">
        <v>39.26</v>
      </c>
      <c r="D360" s="8">
        <v>29.24</v>
      </c>
      <c r="E360" s="8">
        <v>236.77</v>
      </c>
      <c r="G360" s="8">
        <v>46.47</v>
      </c>
      <c r="H360" s="8">
        <v>66.290000000000006</v>
      </c>
      <c r="I360" s="8">
        <v>47.61</v>
      </c>
      <c r="J360" s="8">
        <v>32.06</v>
      </c>
      <c r="K360" s="8">
        <v>32.4</v>
      </c>
      <c r="L360" s="8">
        <v>23.24</v>
      </c>
      <c r="M360" s="8">
        <v>20.58</v>
      </c>
      <c r="N360" s="8">
        <v>43.12</v>
      </c>
      <c r="O360" s="8">
        <v>121.82</v>
      </c>
      <c r="P360" s="8">
        <v>29.42</v>
      </c>
      <c r="R360" s="6">
        <v>1380.9</v>
      </c>
      <c r="S360" s="6">
        <v>11960.51</v>
      </c>
      <c r="T360" s="6">
        <v>12340.47</v>
      </c>
      <c r="U360" s="6">
        <v>6208.4</v>
      </c>
      <c r="V360" s="6">
        <v>2389.7199999999998</v>
      </c>
      <c r="X360" s="6">
        <v>16350.02</v>
      </c>
      <c r="Y360" s="6">
        <v>18714.78</v>
      </c>
      <c r="Z360" s="6">
        <v>35.33</v>
      </c>
      <c r="AC360" s="20">
        <v>628.4</v>
      </c>
    </row>
    <row r="361" spans="1:29">
      <c r="A361" s="5">
        <f t="shared" si="5"/>
        <v>39038</v>
      </c>
      <c r="B361" s="8">
        <v>3.07</v>
      </c>
      <c r="C361" s="8">
        <v>42.55</v>
      </c>
      <c r="D361" s="8">
        <v>29.4</v>
      </c>
      <c r="E361" s="8">
        <v>249.39</v>
      </c>
      <c r="G361" s="8">
        <v>47.5</v>
      </c>
      <c r="H361" s="8">
        <v>67.239999999999995</v>
      </c>
      <c r="I361" s="8">
        <v>47.66</v>
      </c>
      <c r="J361" s="8">
        <v>32.47</v>
      </c>
      <c r="K361" s="8">
        <v>32.94</v>
      </c>
      <c r="L361" s="8">
        <v>23.63</v>
      </c>
      <c r="M361" s="8">
        <v>22.1</v>
      </c>
      <c r="N361" s="8">
        <v>45.06</v>
      </c>
      <c r="O361" s="8">
        <v>122.88</v>
      </c>
      <c r="P361" s="8">
        <v>28.46</v>
      </c>
      <c r="R361" s="6">
        <v>1401.2</v>
      </c>
      <c r="S361" s="6">
        <v>12002.37</v>
      </c>
      <c r="T361" s="6">
        <v>12372.87</v>
      </c>
      <c r="U361" s="6">
        <v>6192</v>
      </c>
      <c r="V361" s="6">
        <v>2445.86</v>
      </c>
      <c r="X361" s="6">
        <v>16112.43</v>
      </c>
      <c r="Y361" s="6">
        <v>18891.14</v>
      </c>
      <c r="Z361" s="6">
        <v>35.659999999999997</v>
      </c>
      <c r="AC361" s="20">
        <v>621.5</v>
      </c>
    </row>
    <row r="362" spans="1:29">
      <c r="A362" s="5">
        <f t="shared" si="5"/>
        <v>39045</v>
      </c>
      <c r="B362" s="8">
        <v>3.27</v>
      </c>
      <c r="C362" s="8">
        <v>42.41</v>
      </c>
      <c r="D362" s="8">
        <v>29.76</v>
      </c>
      <c r="E362" s="8">
        <v>252.5</v>
      </c>
      <c r="G362" s="8">
        <v>47.9</v>
      </c>
      <c r="H362" s="8">
        <v>65.849999999999994</v>
      </c>
      <c r="I362" s="8">
        <v>47.27</v>
      </c>
      <c r="J362" s="8">
        <v>32.49</v>
      </c>
      <c r="K362" s="8">
        <v>32.909999999999997</v>
      </c>
      <c r="L362" s="8">
        <v>23.46</v>
      </c>
      <c r="M362" s="8">
        <v>21.59</v>
      </c>
      <c r="N362" s="8">
        <v>44.18</v>
      </c>
      <c r="O362" s="8">
        <v>118.61</v>
      </c>
      <c r="P362" s="8">
        <v>29.75</v>
      </c>
      <c r="R362" s="6">
        <v>1400.95</v>
      </c>
      <c r="S362" s="6">
        <v>12090.26</v>
      </c>
      <c r="T362" s="6">
        <v>12631.08</v>
      </c>
      <c r="U362" s="6">
        <v>6122.1</v>
      </c>
      <c r="V362" s="6">
        <v>2460.2600000000002</v>
      </c>
      <c r="X362" s="6">
        <v>16091.73</v>
      </c>
      <c r="Y362" s="6">
        <v>19182.71</v>
      </c>
      <c r="Z362" s="6">
        <v>36.340000000000003</v>
      </c>
      <c r="AC362" s="20">
        <v>628.70000000000005</v>
      </c>
    </row>
    <row r="363" spans="1:29">
      <c r="A363" s="5">
        <f t="shared" si="5"/>
        <v>39052</v>
      </c>
      <c r="B363" s="8">
        <v>3.26</v>
      </c>
      <c r="C363" s="8">
        <v>39.409999999999997</v>
      </c>
      <c r="D363" s="8">
        <v>29.12</v>
      </c>
      <c r="E363" s="8">
        <v>240.4</v>
      </c>
      <c r="G363" s="8">
        <v>45.87</v>
      </c>
      <c r="H363" s="8">
        <v>65.97</v>
      </c>
      <c r="I363" s="8">
        <v>46.01</v>
      </c>
      <c r="J363" s="8">
        <v>32.39</v>
      </c>
      <c r="K363" s="8">
        <v>33.090000000000003</v>
      </c>
      <c r="L363" s="8">
        <v>23.29</v>
      </c>
      <c r="M363" s="8">
        <v>20.93</v>
      </c>
      <c r="N363" s="8">
        <v>45.06</v>
      </c>
      <c r="O363" s="8">
        <v>120</v>
      </c>
      <c r="P363" s="8">
        <v>31.2</v>
      </c>
      <c r="R363" s="6">
        <v>1396.71</v>
      </c>
      <c r="S363" s="6">
        <v>11986.04</v>
      </c>
      <c r="T363" s="6">
        <v>12754.75</v>
      </c>
      <c r="U363" s="6">
        <v>6021.5</v>
      </c>
      <c r="V363" s="6">
        <v>2413.21</v>
      </c>
      <c r="X363" s="6">
        <v>15734.6</v>
      </c>
      <c r="Y363" s="6">
        <v>19260.3</v>
      </c>
      <c r="Z363" s="6">
        <v>36.450000000000003</v>
      </c>
      <c r="AC363" s="20">
        <v>644.70000000000005</v>
      </c>
    </row>
    <row r="364" spans="1:29">
      <c r="A364" s="5">
        <f t="shared" si="5"/>
        <v>39059</v>
      </c>
      <c r="B364" s="8">
        <v>3.15</v>
      </c>
      <c r="C364" s="8">
        <v>38.46</v>
      </c>
      <c r="D364" s="8">
        <v>29.4</v>
      </c>
      <c r="E364" s="8">
        <v>242.05</v>
      </c>
      <c r="G364" s="8">
        <v>46.35</v>
      </c>
      <c r="H364" s="8">
        <v>65.95</v>
      </c>
      <c r="I364" s="8">
        <v>46.76</v>
      </c>
      <c r="J364" s="8">
        <v>33.01</v>
      </c>
      <c r="K364" s="8">
        <v>34.39</v>
      </c>
      <c r="L364" s="8">
        <v>24.46</v>
      </c>
      <c r="M364" s="8">
        <v>20.68</v>
      </c>
      <c r="N364" s="8">
        <v>43.93</v>
      </c>
      <c r="O364" s="8">
        <v>121.99</v>
      </c>
      <c r="P364" s="8">
        <v>30.11</v>
      </c>
      <c r="R364" s="6">
        <v>1409.84</v>
      </c>
      <c r="S364" s="6">
        <v>12108.4</v>
      </c>
      <c r="T364" s="6">
        <v>12899.58</v>
      </c>
      <c r="U364" s="6">
        <v>6152.4</v>
      </c>
      <c r="V364" s="6">
        <v>2437.36</v>
      </c>
      <c r="X364" s="6">
        <v>16321.78</v>
      </c>
      <c r="Y364" s="6">
        <v>18690.82</v>
      </c>
      <c r="Z364" s="6">
        <v>37.299999999999997</v>
      </c>
      <c r="AC364" s="20">
        <v>626.1</v>
      </c>
    </row>
    <row r="365" spans="1:29">
      <c r="A365" s="5">
        <f t="shared" si="5"/>
        <v>39066</v>
      </c>
      <c r="B365" s="8">
        <v>3.13</v>
      </c>
      <c r="C365" s="8">
        <v>40.01</v>
      </c>
      <c r="D365" s="8">
        <v>30.19</v>
      </c>
      <c r="E365" s="8">
        <v>240.15</v>
      </c>
      <c r="G365" s="8">
        <v>46.45</v>
      </c>
      <c r="H365" s="8">
        <v>66.290000000000006</v>
      </c>
      <c r="I365" s="8">
        <v>48.3</v>
      </c>
      <c r="J365" s="8">
        <v>34.11</v>
      </c>
      <c r="K365" s="8">
        <v>34.299999999999997</v>
      </c>
      <c r="L365" s="8">
        <v>24.47</v>
      </c>
      <c r="M365" s="8">
        <v>20.96</v>
      </c>
      <c r="N365" s="8">
        <v>44</v>
      </c>
      <c r="O365" s="8">
        <v>125.76</v>
      </c>
      <c r="P365" s="8">
        <v>30.45</v>
      </c>
      <c r="R365" s="6">
        <v>1427.09</v>
      </c>
      <c r="S365" s="6">
        <v>12342.56</v>
      </c>
      <c r="T365" s="6">
        <v>12866.27</v>
      </c>
      <c r="U365" s="6">
        <v>6260</v>
      </c>
      <c r="V365" s="6">
        <v>2457.1999999999998</v>
      </c>
      <c r="X365" s="6">
        <v>16417.82</v>
      </c>
      <c r="Y365" s="6">
        <v>18739.990000000002</v>
      </c>
      <c r="Z365" s="6">
        <v>37.869999999999997</v>
      </c>
      <c r="AC365" s="20">
        <v>615</v>
      </c>
    </row>
    <row r="366" spans="1:29">
      <c r="A366" s="5">
        <f t="shared" si="5"/>
        <v>39073</v>
      </c>
      <c r="B366" s="8">
        <v>2.94</v>
      </c>
      <c r="C366" s="8">
        <v>40.24</v>
      </c>
      <c r="D366" s="8">
        <v>29.64</v>
      </c>
      <c r="E366" s="8">
        <v>227.79</v>
      </c>
      <c r="G366" s="8">
        <v>45.54</v>
      </c>
      <c r="H366" s="8">
        <v>65.650000000000006</v>
      </c>
      <c r="I366" s="8">
        <v>47.89</v>
      </c>
      <c r="J366" s="8">
        <v>34.17</v>
      </c>
      <c r="K366" s="8">
        <v>34.159999999999997</v>
      </c>
      <c r="L366" s="8">
        <v>24.19</v>
      </c>
      <c r="M366" s="8">
        <v>20.079999999999998</v>
      </c>
      <c r="N366" s="8">
        <v>42.83</v>
      </c>
      <c r="O366" s="8">
        <v>131.91</v>
      </c>
      <c r="P366" s="8">
        <v>29.9</v>
      </c>
      <c r="R366" s="6">
        <v>1410.76</v>
      </c>
      <c r="S366" s="6">
        <v>12280.17</v>
      </c>
      <c r="T366" s="6">
        <v>12718.17</v>
      </c>
      <c r="U366" s="6">
        <v>6183.7</v>
      </c>
      <c r="V366" s="6">
        <v>2401.1799999999998</v>
      </c>
      <c r="X366" s="6">
        <v>16914.310000000001</v>
      </c>
      <c r="Y366" s="6">
        <v>19110.650000000001</v>
      </c>
      <c r="Z366" s="6">
        <v>37.32</v>
      </c>
      <c r="AC366" s="20">
        <v>619.1</v>
      </c>
    </row>
    <row r="367" spans="1:29">
      <c r="A367" s="5">
        <f t="shared" si="5"/>
        <v>39080</v>
      </c>
      <c r="B367" s="8">
        <v>3.03</v>
      </c>
      <c r="C367" s="8">
        <v>39.46</v>
      </c>
      <c r="D367" s="8">
        <v>29.86</v>
      </c>
      <c r="E367" s="8">
        <v>230.24</v>
      </c>
      <c r="G367" s="8">
        <v>46.18</v>
      </c>
      <c r="H367" s="8">
        <v>66.02</v>
      </c>
      <c r="I367" s="8">
        <v>48.3</v>
      </c>
      <c r="J367" s="8">
        <v>34.82</v>
      </c>
      <c r="K367" s="8">
        <v>34.270000000000003</v>
      </c>
      <c r="L367" s="8">
        <v>24.13</v>
      </c>
      <c r="M367" s="8">
        <v>20.25</v>
      </c>
      <c r="N367" s="8">
        <v>43.6</v>
      </c>
      <c r="O367" s="8">
        <v>134.31</v>
      </c>
      <c r="P367" s="8">
        <v>30.7</v>
      </c>
      <c r="R367" s="6">
        <v>1418.3</v>
      </c>
      <c r="S367" s="6">
        <v>12194.13</v>
      </c>
      <c r="T367" s="6">
        <v>12908.39</v>
      </c>
      <c r="U367" s="6">
        <v>6240.9</v>
      </c>
      <c r="V367" s="6">
        <v>2415.29</v>
      </c>
      <c r="X367" s="6">
        <v>17104.96</v>
      </c>
      <c r="Y367" s="6">
        <v>19320.52</v>
      </c>
      <c r="Z367" s="6">
        <v>38.06</v>
      </c>
      <c r="AC367" s="20">
        <v>635.20000000000005</v>
      </c>
    </row>
    <row r="368" spans="1:29">
      <c r="A368" s="5">
        <f t="shared" si="5"/>
        <v>39087</v>
      </c>
      <c r="B368" s="8">
        <v>3.04</v>
      </c>
      <c r="C368" s="8">
        <v>38.369999999999997</v>
      </c>
      <c r="D368" s="8">
        <v>29.64</v>
      </c>
      <c r="E368" s="8">
        <v>243.59</v>
      </c>
      <c r="G368" s="8">
        <v>47.39</v>
      </c>
      <c r="H368" s="8">
        <v>66.62</v>
      </c>
      <c r="I368" s="8">
        <v>47.79</v>
      </c>
      <c r="J368" s="8">
        <v>34.950000000000003</v>
      </c>
      <c r="K368" s="8">
        <v>34.19</v>
      </c>
      <c r="L368" s="8">
        <v>24.13</v>
      </c>
      <c r="M368" s="8">
        <v>21.1</v>
      </c>
      <c r="N368" s="8">
        <v>44.3</v>
      </c>
      <c r="O368" s="8">
        <v>133.72</v>
      </c>
      <c r="P368" s="8">
        <v>29.5</v>
      </c>
      <c r="R368" s="6">
        <v>1409.71</v>
      </c>
      <c r="S368" s="6">
        <v>12307.49</v>
      </c>
      <c r="T368" s="6">
        <v>12477.97</v>
      </c>
      <c r="U368" s="6">
        <v>6220.1</v>
      </c>
      <c r="V368" s="6">
        <v>2434.25</v>
      </c>
      <c r="X368" s="6">
        <v>17225.830000000002</v>
      </c>
      <c r="Y368" s="6">
        <v>19964.72</v>
      </c>
      <c r="Z368" s="6">
        <v>36.74</v>
      </c>
      <c r="AC368" s="20">
        <v>604.9</v>
      </c>
    </row>
    <row r="369" spans="1:29">
      <c r="A369" s="5">
        <f t="shared" si="5"/>
        <v>39094</v>
      </c>
      <c r="B369" s="8">
        <v>3.38</v>
      </c>
      <c r="C369" s="8">
        <v>38.200000000000003</v>
      </c>
      <c r="D369" s="8">
        <v>31.21</v>
      </c>
      <c r="E369" s="8">
        <v>252.5</v>
      </c>
      <c r="G369" s="8">
        <v>47.98</v>
      </c>
      <c r="H369" s="8">
        <v>66.64</v>
      </c>
      <c r="I369" s="8">
        <v>47.99</v>
      </c>
      <c r="J369" s="8">
        <v>34.9</v>
      </c>
      <c r="K369" s="8">
        <v>35.21</v>
      </c>
      <c r="L369" s="8">
        <v>24.28</v>
      </c>
      <c r="M369" s="8">
        <v>22.13</v>
      </c>
      <c r="N369" s="8">
        <v>44.79</v>
      </c>
      <c r="O369" s="8">
        <v>130.88999999999999</v>
      </c>
      <c r="P369" s="8">
        <v>29.25</v>
      </c>
      <c r="R369" s="6">
        <v>1430.73</v>
      </c>
      <c r="S369" s="6">
        <v>12445.52</v>
      </c>
      <c r="T369" s="6">
        <v>12678.81</v>
      </c>
      <c r="U369" s="6">
        <v>6239</v>
      </c>
      <c r="V369" s="6">
        <v>2502.8200000000002</v>
      </c>
      <c r="X369" s="6">
        <v>17091.59</v>
      </c>
      <c r="Y369" s="6">
        <v>20025.580000000002</v>
      </c>
      <c r="Z369" s="6">
        <v>37.299999999999997</v>
      </c>
      <c r="AC369" s="20">
        <v>625.5</v>
      </c>
    </row>
    <row r="370" spans="1:29">
      <c r="A370" s="5">
        <f t="shared" si="5"/>
        <v>39101</v>
      </c>
      <c r="B370" s="8">
        <v>3.16</v>
      </c>
      <c r="C370" s="8">
        <v>37.020000000000003</v>
      </c>
      <c r="D370" s="8">
        <v>31.11</v>
      </c>
      <c r="E370" s="8">
        <v>244.87</v>
      </c>
      <c r="G370" s="8">
        <v>48.31</v>
      </c>
      <c r="H370" s="8">
        <v>67.760000000000005</v>
      </c>
      <c r="I370" s="8">
        <v>48.76</v>
      </c>
      <c r="J370" s="8">
        <v>34.83</v>
      </c>
      <c r="K370" s="8">
        <v>35.5</v>
      </c>
      <c r="L370" s="8">
        <v>24.13</v>
      </c>
      <c r="M370" s="8">
        <v>20.82</v>
      </c>
      <c r="N370" s="8">
        <v>45.6</v>
      </c>
      <c r="O370" s="8">
        <v>132.33000000000001</v>
      </c>
      <c r="P370" s="8">
        <v>28.61</v>
      </c>
      <c r="R370" s="6">
        <v>1430.5</v>
      </c>
      <c r="S370" s="6">
        <v>12343.22</v>
      </c>
      <c r="T370" s="6">
        <v>12718.99</v>
      </c>
      <c r="U370" s="6">
        <v>6237.2</v>
      </c>
      <c r="V370" s="6">
        <v>2451.31</v>
      </c>
      <c r="X370" s="6">
        <v>17057.009999999998</v>
      </c>
      <c r="Y370" s="6">
        <v>19613.41</v>
      </c>
      <c r="Z370" s="6">
        <v>37.549999999999997</v>
      </c>
      <c r="AC370" s="20">
        <v>635.5</v>
      </c>
    </row>
    <row r="371" spans="1:29">
      <c r="A371" s="5">
        <f t="shared" si="5"/>
        <v>39108</v>
      </c>
      <c r="B371" s="8">
        <v>3.05</v>
      </c>
      <c r="C371" s="8">
        <v>36.85</v>
      </c>
      <c r="D371" s="8">
        <v>30.6</v>
      </c>
      <c r="E371" s="8">
        <v>247.92</v>
      </c>
      <c r="G371" s="8">
        <v>47.67</v>
      </c>
      <c r="H371" s="8">
        <v>66.069999999999993</v>
      </c>
      <c r="I371" s="8">
        <v>49.7</v>
      </c>
      <c r="J371" s="8">
        <v>35.369999999999997</v>
      </c>
      <c r="K371" s="8">
        <v>34.549999999999997</v>
      </c>
      <c r="L371" s="8">
        <v>23.92</v>
      </c>
      <c r="M371" s="8">
        <v>20.53</v>
      </c>
      <c r="N371" s="8">
        <v>45.99</v>
      </c>
      <c r="O371" s="8">
        <v>131.54</v>
      </c>
      <c r="P371" s="8">
        <v>29.11</v>
      </c>
      <c r="R371" s="6">
        <v>1422.18</v>
      </c>
      <c r="S371" s="6">
        <v>12463.15</v>
      </c>
      <c r="T371" s="6">
        <v>12979.26</v>
      </c>
      <c r="U371" s="6">
        <v>6228</v>
      </c>
      <c r="V371" s="6">
        <v>2435.4899999999998</v>
      </c>
      <c r="X371" s="6">
        <v>17310.439999999999</v>
      </c>
      <c r="Y371" s="6">
        <v>20327.72</v>
      </c>
      <c r="Z371" s="6">
        <v>37.729999999999997</v>
      </c>
      <c r="AC371" s="20">
        <v>644.5</v>
      </c>
    </row>
    <row r="372" spans="1:29">
      <c r="A372" s="5">
        <f t="shared" si="5"/>
        <v>39115</v>
      </c>
      <c r="B372" s="8">
        <v>3.03</v>
      </c>
      <c r="C372" s="8">
        <v>37.39</v>
      </c>
      <c r="D372" s="8">
        <v>30.19</v>
      </c>
      <c r="E372" s="8">
        <v>240.75</v>
      </c>
      <c r="G372" s="8">
        <v>48.08</v>
      </c>
      <c r="H372" s="8">
        <v>66.58</v>
      </c>
      <c r="I372" s="8">
        <v>50.93</v>
      </c>
      <c r="J372" s="8">
        <v>35.69</v>
      </c>
      <c r="K372" s="8">
        <v>35.18</v>
      </c>
      <c r="L372" s="8">
        <v>24.12</v>
      </c>
      <c r="M372" s="8">
        <v>21.23</v>
      </c>
      <c r="N372" s="8">
        <v>44.73</v>
      </c>
      <c r="O372" s="8">
        <v>131.27000000000001</v>
      </c>
      <c r="P372" s="8">
        <v>29.98</v>
      </c>
      <c r="R372" s="6">
        <v>1448.39</v>
      </c>
      <c r="S372" s="6">
        <v>12398.01</v>
      </c>
      <c r="T372" s="6">
        <v>13111.57</v>
      </c>
      <c r="U372" s="6">
        <v>6310.9</v>
      </c>
      <c r="V372" s="6">
        <v>2475.88</v>
      </c>
      <c r="X372" s="6">
        <v>17421.93</v>
      </c>
      <c r="Y372" s="6">
        <v>20281.13</v>
      </c>
      <c r="Z372" s="6">
        <v>38.450000000000003</v>
      </c>
      <c r="AC372" s="20">
        <v>646.20000000000005</v>
      </c>
    </row>
    <row r="373" spans="1:29">
      <c r="A373" s="5">
        <f t="shared" si="5"/>
        <v>39122</v>
      </c>
      <c r="B373" s="8">
        <v>2.97</v>
      </c>
      <c r="C373" s="8">
        <v>38.72</v>
      </c>
      <c r="D373" s="8">
        <v>28.98</v>
      </c>
      <c r="E373" s="8">
        <v>230.94</v>
      </c>
      <c r="G373" s="8">
        <v>47.97</v>
      </c>
      <c r="H373" s="8">
        <v>65.599999999999994</v>
      </c>
      <c r="I373" s="8">
        <v>50.42</v>
      </c>
      <c r="J373" s="8">
        <v>35.25</v>
      </c>
      <c r="K373" s="8">
        <v>34.36</v>
      </c>
      <c r="L373" s="8">
        <v>23.88</v>
      </c>
      <c r="M373" s="8">
        <v>21.03</v>
      </c>
      <c r="N373" s="8">
        <v>43.82</v>
      </c>
      <c r="O373" s="8">
        <v>132.06</v>
      </c>
      <c r="P373" s="8">
        <v>30.84</v>
      </c>
      <c r="R373" s="6">
        <v>1438.06</v>
      </c>
      <c r="S373" s="6">
        <v>12556.08</v>
      </c>
      <c r="T373" s="6">
        <v>13083.95</v>
      </c>
      <c r="U373" s="6">
        <v>6382.8</v>
      </c>
      <c r="V373" s="6">
        <v>2459.8200000000002</v>
      </c>
      <c r="X373" s="6">
        <v>17547.11</v>
      </c>
      <c r="Y373" s="6">
        <v>20563.68</v>
      </c>
      <c r="Z373" s="6">
        <v>38.049999999999997</v>
      </c>
      <c r="AC373" s="20">
        <v>667.5</v>
      </c>
    </row>
    <row r="374" spans="1:29">
      <c r="A374" s="5">
        <f t="shared" si="5"/>
        <v>39129</v>
      </c>
      <c r="B374" s="8">
        <v>3.03</v>
      </c>
      <c r="C374" s="8">
        <v>40.33</v>
      </c>
      <c r="D374" s="8">
        <v>28.74</v>
      </c>
      <c r="E374" s="8">
        <v>234.97</v>
      </c>
      <c r="G374" s="8">
        <v>48.48</v>
      </c>
      <c r="H374" s="8">
        <v>65.510000000000005</v>
      </c>
      <c r="I374" s="8">
        <v>51.25</v>
      </c>
      <c r="J374" s="8">
        <v>36</v>
      </c>
      <c r="K374" s="8">
        <v>34.89</v>
      </c>
      <c r="L374" s="8">
        <v>23.94</v>
      </c>
      <c r="M374" s="8">
        <v>21.23</v>
      </c>
      <c r="N374" s="8">
        <v>44.28</v>
      </c>
      <c r="O374" s="8">
        <v>137.15</v>
      </c>
      <c r="P374" s="8">
        <v>31.29</v>
      </c>
      <c r="R374" s="6">
        <v>1455.54</v>
      </c>
      <c r="S374" s="6">
        <v>12565.53</v>
      </c>
      <c r="T374" s="6">
        <v>13311.95</v>
      </c>
      <c r="U374" s="6">
        <v>6419.5</v>
      </c>
      <c r="V374" s="6">
        <v>2496.31</v>
      </c>
      <c r="X374" s="6">
        <v>17504.330000000002</v>
      </c>
      <c r="Y374" s="6">
        <v>20677.66</v>
      </c>
      <c r="Z374" s="6">
        <v>39.33</v>
      </c>
      <c r="AC374" s="20">
        <v>668.8</v>
      </c>
    </row>
    <row r="375" spans="1:29">
      <c r="A375" s="5">
        <f t="shared" si="5"/>
        <v>39136</v>
      </c>
      <c r="B375" s="8">
        <v>3.18</v>
      </c>
      <c r="C375" s="8">
        <v>40.78</v>
      </c>
      <c r="D375" s="8">
        <v>28.9</v>
      </c>
      <c r="E375" s="8">
        <v>235.31</v>
      </c>
      <c r="G375" s="8">
        <v>49.57</v>
      </c>
      <c r="H375" s="8">
        <v>64.150000000000006</v>
      </c>
      <c r="I375" s="8">
        <v>51.03</v>
      </c>
      <c r="J375" s="8">
        <v>35.909999999999997</v>
      </c>
      <c r="K375" s="8">
        <v>35.14</v>
      </c>
      <c r="L375" s="8">
        <v>23.63</v>
      </c>
      <c r="M375" s="8">
        <v>20.76</v>
      </c>
      <c r="N375" s="8">
        <v>42.94</v>
      </c>
      <c r="O375" s="8">
        <v>135.5</v>
      </c>
      <c r="P375" s="8">
        <v>31.06</v>
      </c>
      <c r="R375" s="6">
        <v>1451.19</v>
      </c>
      <c r="S375" s="6">
        <v>12487.02</v>
      </c>
      <c r="T375" s="6">
        <v>13343.53</v>
      </c>
      <c r="U375" s="6">
        <v>6401.5</v>
      </c>
      <c r="V375" s="6">
        <v>2515.1</v>
      </c>
      <c r="X375" s="6">
        <v>17875.650000000001</v>
      </c>
      <c r="Y375" s="6">
        <v>20567.91</v>
      </c>
      <c r="Z375" s="6">
        <v>39.17</v>
      </c>
      <c r="AC375" s="20">
        <v>683.1</v>
      </c>
    </row>
    <row r="376" spans="1:29">
      <c r="A376" s="5">
        <f t="shared" si="5"/>
        <v>39143</v>
      </c>
      <c r="B376" s="8">
        <v>3.05</v>
      </c>
      <c r="C376" s="8">
        <v>37.69</v>
      </c>
      <c r="D376" s="8">
        <v>27.76</v>
      </c>
      <c r="E376" s="8">
        <v>219.34</v>
      </c>
      <c r="G376" s="8">
        <v>47.81</v>
      </c>
      <c r="H376" s="8">
        <v>61.95</v>
      </c>
      <c r="I376" s="8">
        <v>48.19</v>
      </c>
      <c r="J376" s="8">
        <v>34.11</v>
      </c>
      <c r="K376" s="8">
        <v>33.950000000000003</v>
      </c>
      <c r="L376" s="8">
        <v>22.95</v>
      </c>
      <c r="M376" s="8">
        <v>19.22</v>
      </c>
      <c r="N376" s="8">
        <v>44.19</v>
      </c>
      <c r="O376" s="8">
        <v>129.09</v>
      </c>
      <c r="P376" s="8">
        <v>28.47</v>
      </c>
      <c r="R376" s="6">
        <v>1387.17</v>
      </c>
      <c r="S376" s="6">
        <v>12653.49</v>
      </c>
      <c r="T376" s="6">
        <v>12863.27</v>
      </c>
      <c r="U376" s="6">
        <v>6116.2</v>
      </c>
      <c r="V376" s="6">
        <v>2368</v>
      </c>
      <c r="X376" s="6">
        <v>18188.419999999998</v>
      </c>
      <c r="Y376" s="6">
        <v>20711.650000000001</v>
      </c>
      <c r="Z376" s="6">
        <v>35.99</v>
      </c>
      <c r="AC376" s="20">
        <v>641.5</v>
      </c>
    </row>
    <row r="377" spans="1:29">
      <c r="A377" s="5">
        <f t="shared" si="5"/>
        <v>39150</v>
      </c>
      <c r="B377" s="8">
        <v>3.14</v>
      </c>
      <c r="C377" s="8">
        <v>38.840000000000003</v>
      </c>
      <c r="D377" s="8">
        <v>27.29</v>
      </c>
      <c r="E377" s="8">
        <v>226.48</v>
      </c>
      <c r="G377" s="8">
        <v>47.42</v>
      </c>
      <c r="H377" s="8">
        <v>62.14</v>
      </c>
      <c r="I377" s="8">
        <v>48.82</v>
      </c>
      <c r="J377" s="8">
        <v>34.08</v>
      </c>
      <c r="K377" s="8">
        <v>34.369999999999997</v>
      </c>
      <c r="L377" s="8">
        <v>23.79</v>
      </c>
      <c r="M377" s="8">
        <v>19.100000000000001</v>
      </c>
      <c r="N377" s="8">
        <v>44.61</v>
      </c>
      <c r="O377" s="8">
        <v>133.13999999999999</v>
      </c>
      <c r="P377" s="8">
        <v>27.96</v>
      </c>
      <c r="R377" s="6">
        <v>1402.85</v>
      </c>
      <c r="S377" s="6">
        <v>12580.83</v>
      </c>
      <c r="T377" s="6">
        <v>13057.37</v>
      </c>
      <c r="U377" s="6">
        <v>6245.2</v>
      </c>
      <c r="V377" s="6">
        <v>2387.5500000000002</v>
      </c>
      <c r="X377" s="6">
        <v>17217.93</v>
      </c>
      <c r="Y377" s="6">
        <v>19442.009999999998</v>
      </c>
      <c r="Z377" s="6">
        <v>37.4</v>
      </c>
      <c r="AC377" s="20">
        <v>650</v>
      </c>
    </row>
    <row r="378" spans="1:29">
      <c r="A378" s="5">
        <f t="shared" si="5"/>
        <v>39157</v>
      </c>
      <c r="B378" s="8">
        <v>3.2</v>
      </c>
      <c r="C378" s="8">
        <v>37.85</v>
      </c>
      <c r="D378" s="8">
        <v>27.33</v>
      </c>
      <c r="E378" s="8">
        <v>220.42</v>
      </c>
      <c r="G378" s="8">
        <v>46.21</v>
      </c>
      <c r="H378" s="8">
        <v>60.51</v>
      </c>
      <c r="I378" s="8">
        <v>47.03</v>
      </c>
      <c r="J378" s="8">
        <v>33.96</v>
      </c>
      <c r="K378" s="8">
        <v>33.61</v>
      </c>
      <c r="L378" s="8">
        <v>23.61</v>
      </c>
      <c r="M378" s="8">
        <v>19.149999999999999</v>
      </c>
      <c r="N378" s="8">
        <v>43.09</v>
      </c>
      <c r="O378" s="8">
        <v>129.9</v>
      </c>
      <c r="P378" s="8">
        <v>28.07</v>
      </c>
      <c r="R378" s="6">
        <v>1386.95</v>
      </c>
      <c r="S378" s="6">
        <v>12767.57</v>
      </c>
      <c r="T378" s="6">
        <v>12829.68</v>
      </c>
      <c r="U378" s="6">
        <v>6130.6</v>
      </c>
      <c r="V378" s="6">
        <v>2372.66</v>
      </c>
      <c r="X378" s="6">
        <v>17164.04</v>
      </c>
      <c r="Y378" s="6">
        <v>19134.88</v>
      </c>
      <c r="Z378" s="6">
        <v>36.75</v>
      </c>
      <c r="AC378" s="20">
        <v>652.6</v>
      </c>
    </row>
    <row r="379" spans="1:29">
      <c r="A379" s="5">
        <f t="shared" si="5"/>
        <v>39164</v>
      </c>
      <c r="B379" s="8">
        <v>3.34</v>
      </c>
      <c r="C379" s="8">
        <v>38.979999999999997</v>
      </c>
      <c r="D379" s="8">
        <v>28.02</v>
      </c>
      <c r="E379" s="8">
        <v>230.91</v>
      </c>
      <c r="G379" s="8">
        <v>47.91</v>
      </c>
      <c r="H379" s="8">
        <v>60.51</v>
      </c>
      <c r="I379" s="8">
        <v>48.52</v>
      </c>
      <c r="J379" s="8">
        <v>35.64</v>
      </c>
      <c r="K379" s="8">
        <v>34.99</v>
      </c>
      <c r="L379" s="8">
        <v>24.03</v>
      </c>
      <c r="M379" s="8">
        <v>19.27</v>
      </c>
      <c r="N379" s="8">
        <v>44.45</v>
      </c>
      <c r="O379" s="8">
        <v>133.18</v>
      </c>
      <c r="P379" s="8">
        <v>29.07</v>
      </c>
      <c r="R379" s="6">
        <v>1436.11</v>
      </c>
      <c r="S379" s="6">
        <v>12647.48</v>
      </c>
      <c r="T379" s="6">
        <v>13237.66</v>
      </c>
      <c r="U379" s="6">
        <v>6339.4</v>
      </c>
      <c r="V379" s="6">
        <v>2448.9299999999998</v>
      </c>
      <c r="X379" s="6">
        <v>16744.150000000001</v>
      </c>
      <c r="Y379" s="6">
        <v>18953.5</v>
      </c>
      <c r="Z379" s="6">
        <v>39.01</v>
      </c>
      <c r="AC379" s="20">
        <v>656.7</v>
      </c>
    </row>
    <row r="380" spans="1:29">
      <c r="A380" s="5">
        <f t="shared" si="5"/>
        <v>39171</v>
      </c>
      <c r="B380" s="8">
        <v>3.32</v>
      </c>
      <c r="C380" s="8">
        <v>39.79</v>
      </c>
      <c r="D380" s="8">
        <v>27.87</v>
      </c>
      <c r="E380" s="8">
        <v>229.08</v>
      </c>
      <c r="G380" s="8">
        <v>46.95</v>
      </c>
      <c r="H380" s="8">
        <v>60.26</v>
      </c>
      <c r="I380" s="8">
        <v>48.38</v>
      </c>
      <c r="J380" s="8">
        <v>35.450000000000003</v>
      </c>
      <c r="K380" s="8">
        <v>34.43</v>
      </c>
      <c r="L380" s="8">
        <v>24</v>
      </c>
      <c r="M380" s="8">
        <v>19.13</v>
      </c>
      <c r="N380" s="8">
        <v>44.17</v>
      </c>
      <c r="O380" s="8">
        <v>128.16</v>
      </c>
      <c r="P380" s="8">
        <v>28.55</v>
      </c>
      <c r="R380" s="6">
        <v>1420.86</v>
      </c>
      <c r="S380" s="6">
        <v>12114.1</v>
      </c>
      <c r="T380" s="6">
        <v>13165.5</v>
      </c>
      <c r="U380" s="6">
        <v>6308</v>
      </c>
      <c r="V380" s="6">
        <v>2421.64</v>
      </c>
      <c r="X380" s="6">
        <v>17480.61</v>
      </c>
      <c r="Y380" s="6">
        <v>19692.64</v>
      </c>
      <c r="Z380" s="6">
        <v>38.83</v>
      </c>
      <c r="AC380" s="20">
        <v>663</v>
      </c>
    </row>
    <row r="381" spans="1:29">
      <c r="A381" s="5">
        <f t="shared" si="5"/>
        <v>39178</v>
      </c>
      <c r="B381" s="8">
        <v>3.38</v>
      </c>
      <c r="C381" s="8">
        <v>41.68</v>
      </c>
      <c r="D381" s="8">
        <v>28.55</v>
      </c>
      <c r="E381" s="8">
        <v>235.75</v>
      </c>
      <c r="G381" s="8">
        <v>48.27</v>
      </c>
      <c r="H381" s="8">
        <v>61.55</v>
      </c>
      <c r="I381" s="8">
        <v>48.77</v>
      </c>
      <c r="J381" s="8">
        <v>35.53</v>
      </c>
      <c r="K381" s="8">
        <v>34.909999999999997</v>
      </c>
      <c r="L381" s="8">
        <v>24.76</v>
      </c>
      <c r="M381" s="8">
        <v>19.579999999999998</v>
      </c>
      <c r="N381" s="8">
        <v>45.54</v>
      </c>
      <c r="O381" s="8">
        <v>126.49</v>
      </c>
      <c r="P381" s="8">
        <v>29.33</v>
      </c>
      <c r="R381" s="6">
        <v>1437.34</v>
      </c>
      <c r="S381" s="6">
        <v>12276.3</v>
      </c>
      <c r="T381" s="6">
        <v>13425.02</v>
      </c>
      <c r="U381" s="6">
        <v>6397.3</v>
      </c>
      <c r="V381" s="6">
        <v>2471.34</v>
      </c>
      <c r="X381" s="6">
        <v>17287.650000000001</v>
      </c>
      <c r="Y381" s="6">
        <v>19821.78</v>
      </c>
      <c r="Z381" s="6">
        <v>40.1</v>
      </c>
      <c r="AC381" s="20">
        <v>674.2</v>
      </c>
    </row>
    <row r="382" spans="1:29">
      <c r="A382" s="5">
        <f t="shared" si="5"/>
        <v>39185</v>
      </c>
      <c r="B382" s="8">
        <v>3.22</v>
      </c>
      <c r="C382" s="8">
        <v>42.41</v>
      </c>
      <c r="D382" s="8">
        <v>28.61</v>
      </c>
      <c r="E382" s="8">
        <v>233.14</v>
      </c>
      <c r="G382" s="8">
        <v>47.41</v>
      </c>
      <c r="H382" s="8">
        <v>62.35</v>
      </c>
      <c r="I382" s="8">
        <v>49.09</v>
      </c>
      <c r="J382" s="8">
        <v>34.96</v>
      </c>
      <c r="K382" s="8">
        <v>34.72</v>
      </c>
      <c r="L382" s="8">
        <v>24.94</v>
      </c>
      <c r="M382" s="8">
        <v>20.46</v>
      </c>
      <c r="N382" s="8">
        <v>50.21</v>
      </c>
      <c r="O382" s="8">
        <v>121.52</v>
      </c>
      <c r="P382" s="8">
        <v>29.34</v>
      </c>
      <c r="R382" s="6">
        <v>1452.85</v>
      </c>
      <c r="S382" s="6">
        <v>12110.41</v>
      </c>
      <c r="T382" s="6">
        <v>13578.62</v>
      </c>
      <c r="U382" s="6">
        <v>6462.4</v>
      </c>
      <c r="V382" s="6">
        <v>2491.94</v>
      </c>
      <c r="X382" s="6">
        <v>17484.78</v>
      </c>
      <c r="Y382" s="6">
        <v>20209.71</v>
      </c>
      <c r="Z382" s="6">
        <v>40.99</v>
      </c>
      <c r="AC382" s="20">
        <v>685.4</v>
      </c>
    </row>
    <row r="383" spans="1:29">
      <c r="A383" s="5">
        <f t="shared" si="5"/>
        <v>39192</v>
      </c>
      <c r="B383" s="8">
        <v>3.25</v>
      </c>
      <c r="C383" s="8">
        <v>44.95</v>
      </c>
      <c r="D383" s="8">
        <v>29.02</v>
      </c>
      <c r="E383" s="8">
        <v>241.24</v>
      </c>
      <c r="G383" s="8">
        <v>49.76</v>
      </c>
      <c r="H383" s="8">
        <v>65.12</v>
      </c>
      <c r="I383" s="8">
        <v>52.54</v>
      </c>
      <c r="J383" s="8">
        <v>35.44</v>
      </c>
      <c r="K383" s="8">
        <v>35.28</v>
      </c>
      <c r="L383" s="8">
        <v>26.05</v>
      </c>
      <c r="M383" s="8">
        <v>22.16</v>
      </c>
      <c r="N383" s="8">
        <v>51.49</v>
      </c>
      <c r="O383" s="8">
        <v>125.93</v>
      </c>
      <c r="P383" s="8">
        <v>28.86</v>
      </c>
      <c r="R383" s="6">
        <v>1484.35</v>
      </c>
      <c r="S383" s="6">
        <v>12481.01</v>
      </c>
      <c r="T383" s="6">
        <v>13664.71</v>
      </c>
      <c r="U383" s="6">
        <v>6486.8</v>
      </c>
      <c r="V383" s="6">
        <v>2526.39</v>
      </c>
      <c r="X383" s="6">
        <v>17363.95</v>
      </c>
      <c r="Y383" s="6">
        <v>20340.97</v>
      </c>
      <c r="Z383" s="6">
        <v>41.05</v>
      </c>
      <c r="AC383" s="20">
        <v>692</v>
      </c>
    </row>
    <row r="384" spans="1:29">
      <c r="A384" s="5">
        <f t="shared" si="5"/>
        <v>39199</v>
      </c>
      <c r="B384" s="8">
        <v>3.57</v>
      </c>
      <c r="C384" s="8">
        <v>62.6</v>
      </c>
      <c r="D384" s="8">
        <v>30.12</v>
      </c>
      <c r="E384" s="8">
        <v>239.5</v>
      </c>
      <c r="G384" s="8">
        <v>48.34</v>
      </c>
      <c r="H384" s="8">
        <v>64.17</v>
      </c>
      <c r="I384" s="8">
        <v>52.55</v>
      </c>
      <c r="J384" s="8">
        <v>35.42</v>
      </c>
      <c r="K384" s="8">
        <v>34.979999999999997</v>
      </c>
      <c r="L384" s="8">
        <v>26.03</v>
      </c>
      <c r="M384" s="8">
        <v>21.87</v>
      </c>
      <c r="N384" s="8">
        <v>51.86</v>
      </c>
      <c r="O384" s="8">
        <v>122</v>
      </c>
      <c r="P384" s="8">
        <v>28.59</v>
      </c>
      <c r="R384" s="6">
        <v>1494.07</v>
      </c>
      <c r="S384" s="6">
        <v>12354.35</v>
      </c>
      <c r="T384" s="6">
        <v>13632.01</v>
      </c>
      <c r="U384" s="6">
        <v>6418.7</v>
      </c>
      <c r="V384" s="6">
        <v>2557.21</v>
      </c>
      <c r="X384" s="6">
        <v>17452.62</v>
      </c>
      <c r="Y384" s="6">
        <v>20566.59</v>
      </c>
      <c r="Z384" s="6">
        <v>41.09</v>
      </c>
      <c r="AC384" s="20">
        <v>678.7</v>
      </c>
    </row>
    <row r="385" spans="1:29">
      <c r="A385" s="5">
        <f t="shared" si="5"/>
        <v>39206</v>
      </c>
      <c r="B385" s="8">
        <v>3.6</v>
      </c>
      <c r="C385" s="8">
        <v>63.23</v>
      </c>
      <c r="D385" s="8">
        <v>30.56</v>
      </c>
      <c r="E385" s="8">
        <v>235.56</v>
      </c>
      <c r="G385" s="8">
        <v>48.27</v>
      </c>
      <c r="H385" s="8">
        <v>64.48</v>
      </c>
      <c r="I385" s="8">
        <v>52.63</v>
      </c>
      <c r="J385" s="8">
        <v>38.01</v>
      </c>
      <c r="K385" s="8">
        <v>35.85</v>
      </c>
      <c r="L385" s="8">
        <v>26.61</v>
      </c>
      <c r="M385" s="8">
        <v>21.9</v>
      </c>
      <c r="N385" s="8">
        <v>51.92</v>
      </c>
      <c r="O385" s="8">
        <v>120.93</v>
      </c>
      <c r="P385" s="8">
        <v>30.49</v>
      </c>
      <c r="R385" s="6">
        <v>1505.62</v>
      </c>
      <c r="S385" s="6">
        <v>12560.2</v>
      </c>
      <c r="T385" s="6">
        <v>13769.89</v>
      </c>
      <c r="U385" s="6">
        <v>6603.7</v>
      </c>
      <c r="V385" s="6">
        <v>2572.15</v>
      </c>
      <c r="X385" s="6">
        <v>17400.41</v>
      </c>
      <c r="Y385" s="6">
        <v>20526.5</v>
      </c>
      <c r="Z385" s="6">
        <v>41.58</v>
      </c>
      <c r="AC385" s="20">
        <v>687.2</v>
      </c>
    </row>
    <row r="386" spans="1:29">
      <c r="A386" s="5">
        <f t="shared" si="5"/>
        <v>39213</v>
      </c>
      <c r="B386" s="8">
        <v>3.88</v>
      </c>
      <c r="C386" s="8">
        <v>61.56</v>
      </c>
      <c r="D386" s="8">
        <v>30.89</v>
      </c>
      <c r="E386" s="8">
        <v>233.37</v>
      </c>
      <c r="G386" s="8">
        <v>47.78</v>
      </c>
      <c r="H386" s="8">
        <v>62.27</v>
      </c>
      <c r="I386" s="8">
        <v>52.15</v>
      </c>
      <c r="J386" s="8">
        <v>38.659999999999997</v>
      </c>
      <c r="K386" s="8">
        <v>36.07</v>
      </c>
      <c r="L386" s="8">
        <v>26.35</v>
      </c>
      <c r="M386" s="8">
        <v>22.28</v>
      </c>
      <c r="N386" s="8">
        <v>52</v>
      </c>
      <c r="O386" s="8">
        <v>119.94</v>
      </c>
      <c r="P386" s="8">
        <v>30.07</v>
      </c>
      <c r="R386" s="6">
        <v>1505.85</v>
      </c>
      <c r="S386" s="6">
        <v>12612.13</v>
      </c>
      <c r="T386" s="6">
        <v>14003.82</v>
      </c>
      <c r="U386" s="6">
        <v>6565.7</v>
      </c>
      <c r="V386" s="6">
        <v>2562.2199999999998</v>
      </c>
      <c r="X386" s="6">
        <v>17394.919999999998</v>
      </c>
      <c r="Y386" s="6">
        <v>20841.080000000002</v>
      </c>
      <c r="Z386" s="6">
        <v>41.98</v>
      </c>
      <c r="AC386" s="20">
        <v>670.6</v>
      </c>
    </row>
    <row r="387" spans="1:29">
      <c r="A387" s="5">
        <f t="shared" si="5"/>
        <v>39220</v>
      </c>
      <c r="B387" s="8">
        <v>3.93</v>
      </c>
      <c r="C387" s="8">
        <v>63.3</v>
      </c>
      <c r="D387" s="8">
        <v>30.83</v>
      </c>
      <c r="E387" s="8">
        <v>235.16</v>
      </c>
      <c r="G387" s="8">
        <v>47.27</v>
      </c>
      <c r="H387" s="8">
        <v>63.42</v>
      </c>
      <c r="I387" s="8">
        <v>52.54</v>
      </c>
      <c r="J387" s="8">
        <v>39.82</v>
      </c>
      <c r="K387" s="8">
        <v>36.020000000000003</v>
      </c>
      <c r="L387" s="8">
        <v>26.32</v>
      </c>
      <c r="M387" s="8">
        <v>22.7</v>
      </c>
      <c r="N387" s="8">
        <v>53.25</v>
      </c>
      <c r="O387" s="8">
        <v>121.83</v>
      </c>
      <c r="P387" s="8">
        <v>29.83</v>
      </c>
      <c r="R387" s="6">
        <v>1522.75</v>
      </c>
      <c r="S387" s="6">
        <v>12961.98</v>
      </c>
      <c r="T387" s="6">
        <v>14105.34</v>
      </c>
      <c r="U387" s="6">
        <v>6640.9</v>
      </c>
      <c r="V387" s="6">
        <v>2558.4499999999998</v>
      </c>
      <c r="X387" s="6">
        <v>17553.72</v>
      </c>
      <c r="Y387" s="6">
        <v>20468.21</v>
      </c>
      <c r="Z387" s="6">
        <v>42.28</v>
      </c>
      <c r="AC387" s="20">
        <v>661</v>
      </c>
    </row>
    <row r="388" spans="1:29">
      <c r="A388" s="5">
        <f t="shared" si="5"/>
        <v>39227</v>
      </c>
      <c r="B388" s="8">
        <v>4.0599999999999996</v>
      </c>
      <c r="C388" s="8">
        <v>68.55</v>
      </c>
      <c r="D388" s="8">
        <v>30.48</v>
      </c>
      <c r="E388" s="8">
        <v>241.76</v>
      </c>
      <c r="G388" s="8">
        <v>46.91</v>
      </c>
      <c r="H388" s="8">
        <v>63.19</v>
      </c>
      <c r="I388" s="8">
        <v>51.64</v>
      </c>
      <c r="J388" s="8">
        <v>39.729999999999997</v>
      </c>
      <c r="K388" s="8">
        <v>36.03</v>
      </c>
      <c r="L388" s="8">
        <v>25.95</v>
      </c>
      <c r="M388" s="8">
        <v>22.16</v>
      </c>
      <c r="N388" s="8">
        <v>53.7</v>
      </c>
      <c r="O388" s="8">
        <v>120</v>
      </c>
      <c r="P388" s="8">
        <v>28.9</v>
      </c>
      <c r="R388" s="6">
        <v>1515.73</v>
      </c>
      <c r="S388" s="6">
        <v>13120.94</v>
      </c>
      <c r="T388" s="6">
        <v>14024.07</v>
      </c>
      <c r="U388" s="6">
        <v>6570.5</v>
      </c>
      <c r="V388" s="6">
        <v>2557.19</v>
      </c>
      <c r="X388" s="6">
        <v>17399.580000000002</v>
      </c>
      <c r="Y388" s="6">
        <v>20904.84</v>
      </c>
      <c r="Z388" s="6">
        <v>41.92</v>
      </c>
      <c r="AC388" s="20">
        <v>655.1</v>
      </c>
    </row>
    <row r="389" spans="1:29">
      <c r="A389" s="5">
        <f t="shared" ref="A389:A452" si="6">A388+7</f>
        <v>39234</v>
      </c>
      <c r="B389" s="8">
        <v>4.2300000000000004</v>
      </c>
      <c r="C389" s="8">
        <v>68.58</v>
      </c>
      <c r="D389" s="8">
        <v>30.59</v>
      </c>
      <c r="E389" s="8">
        <v>250.19</v>
      </c>
      <c r="G389" s="8">
        <v>49.47</v>
      </c>
      <c r="H389" s="8">
        <v>63.41</v>
      </c>
      <c r="I389" s="8">
        <v>51.9</v>
      </c>
      <c r="J389" s="8">
        <v>40.21</v>
      </c>
      <c r="K389" s="8">
        <v>35.24</v>
      </c>
      <c r="L389" s="8">
        <v>26.4</v>
      </c>
      <c r="M389" s="8">
        <v>22.36</v>
      </c>
      <c r="N389" s="8">
        <v>52.14</v>
      </c>
      <c r="O389" s="8">
        <v>122.94</v>
      </c>
      <c r="P389" s="8">
        <v>29.43</v>
      </c>
      <c r="R389" s="6">
        <v>1536.34</v>
      </c>
      <c r="S389" s="6">
        <v>13264.62</v>
      </c>
      <c r="T389" s="6">
        <v>14119.37</v>
      </c>
      <c r="U389" s="6">
        <v>6676.7</v>
      </c>
      <c r="V389" s="6">
        <v>2613.92</v>
      </c>
      <c r="X389" s="6">
        <v>17481.21</v>
      </c>
      <c r="Y389" s="6">
        <v>20520.66</v>
      </c>
      <c r="Z389" s="6">
        <v>43.38</v>
      </c>
      <c r="AC389" s="20">
        <v>671.2</v>
      </c>
    </row>
    <row r="390" spans="1:29">
      <c r="A390" s="5">
        <f t="shared" si="6"/>
        <v>39241</v>
      </c>
      <c r="B390" s="8">
        <v>4.45</v>
      </c>
      <c r="C390" s="8">
        <v>73.239999999999995</v>
      </c>
      <c r="D390" s="8">
        <v>30.05</v>
      </c>
      <c r="E390" s="8">
        <v>257.74</v>
      </c>
      <c r="G390" s="8">
        <v>50.08</v>
      </c>
      <c r="H390" s="8">
        <v>62.13</v>
      </c>
      <c r="I390" s="8">
        <v>50.41</v>
      </c>
      <c r="J390" s="8">
        <v>40.270000000000003</v>
      </c>
      <c r="K390" s="8">
        <v>34.200000000000003</v>
      </c>
      <c r="L390" s="8">
        <v>25.84</v>
      </c>
      <c r="M390" s="8">
        <v>21.83</v>
      </c>
      <c r="N390" s="8">
        <v>50.14</v>
      </c>
      <c r="O390" s="8">
        <v>124.45</v>
      </c>
      <c r="P390" s="8">
        <v>28.32</v>
      </c>
      <c r="R390" s="6">
        <v>1507.67</v>
      </c>
      <c r="S390" s="6">
        <v>13326.22</v>
      </c>
      <c r="T390" s="6">
        <v>13798.5</v>
      </c>
      <c r="U390" s="6">
        <v>6505.1</v>
      </c>
      <c r="V390" s="6">
        <v>2573.54</v>
      </c>
      <c r="X390" s="6">
        <v>17958.88</v>
      </c>
      <c r="Y390" s="6">
        <v>20602.87</v>
      </c>
      <c r="Z390" s="6">
        <v>42.03</v>
      </c>
      <c r="AC390" s="20">
        <v>645.5</v>
      </c>
    </row>
    <row r="391" spans="1:29">
      <c r="A391" s="5">
        <f t="shared" si="6"/>
        <v>39248</v>
      </c>
      <c r="B391" s="8">
        <v>4.3</v>
      </c>
      <c r="C391" s="8">
        <v>72.400000000000006</v>
      </c>
      <c r="D391" s="8">
        <v>30.49</v>
      </c>
      <c r="E391" s="8">
        <v>252.94</v>
      </c>
      <c r="G391" s="8">
        <v>49.34</v>
      </c>
      <c r="H391" s="8">
        <v>62.77</v>
      </c>
      <c r="I391" s="8">
        <v>50.56</v>
      </c>
      <c r="J391" s="8">
        <v>40.19</v>
      </c>
      <c r="K391" s="8">
        <v>34.4</v>
      </c>
      <c r="L391" s="8">
        <v>25.79</v>
      </c>
      <c r="M391" s="8">
        <v>24.24</v>
      </c>
      <c r="N391" s="8">
        <v>50.73</v>
      </c>
      <c r="O391" s="8">
        <v>125.45</v>
      </c>
      <c r="P391" s="8">
        <v>29.14</v>
      </c>
      <c r="R391" s="6">
        <v>1532.91</v>
      </c>
      <c r="S391" s="6">
        <v>13556.53</v>
      </c>
      <c r="T391" s="6">
        <v>14137.41</v>
      </c>
      <c r="U391" s="6">
        <v>6732.4</v>
      </c>
      <c r="V391" s="6">
        <v>2626.71</v>
      </c>
      <c r="X391" s="6">
        <v>17779.09</v>
      </c>
      <c r="Y391" s="6">
        <v>20509.150000000001</v>
      </c>
      <c r="Z391" s="6">
        <v>44.14</v>
      </c>
      <c r="AC391" s="20">
        <v>654.5</v>
      </c>
    </row>
    <row r="392" spans="1:29">
      <c r="A392" s="5">
        <f t="shared" si="6"/>
        <v>39255</v>
      </c>
      <c r="B392" s="8">
        <v>4.3899999999999997</v>
      </c>
      <c r="C392" s="8">
        <v>68.86</v>
      </c>
      <c r="D392" s="8">
        <v>29.49</v>
      </c>
      <c r="E392" s="8">
        <v>262.48</v>
      </c>
      <c r="G392" s="8">
        <v>47.83</v>
      </c>
      <c r="H392" s="8">
        <v>60.73</v>
      </c>
      <c r="I392" s="8">
        <v>48.72</v>
      </c>
      <c r="J392" s="8">
        <v>38.92</v>
      </c>
      <c r="K392" s="8">
        <v>34.14</v>
      </c>
      <c r="L392" s="8">
        <v>25.81</v>
      </c>
      <c r="M392" s="8">
        <v>23.7</v>
      </c>
      <c r="N392" s="8">
        <v>48.55</v>
      </c>
      <c r="O392" s="8">
        <v>123.02</v>
      </c>
      <c r="P392" s="8">
        <v>29.75</v>
      </c>
      <c r="R392" s="6">
        <v>1502.56</v>
      </c>
      <c r="S392" s="6">
        <v>13507.28</v>
      </c>
      <c r="T392" s="6">
        <v>13986.03</v>
      </c>
      <c r="U392" s="6">
        <v>6567.4</v>
      </c>
      <c r="V392" s="6">
        <v>2588.96</v>
      </c>
      <c r="X392" s="6">
        <v>17971.490000000002</v>
      </c>
      <c r="Y392" s="6">
        <v>21017.05</v>
      </c>
      <c r="Z392" s="6">
        <v>43.81</v>
      </c>
      <c r="AC392" s="20">
        <v>653.5</v>
      </c>
    </row>
    <row r="393" spans="1:29">
      <c r="A393" s="5">
        <f t="shared" si="6"/>
        <v>39262</v>
      </c>
      <c r="B393" s="8">
        <v>4.3600000000000003</v>
      </c>
      <c r="C393" s="8">
        <v>68.41</v>
      </c>
      <c r="D393" s="8">
        <v>29.47</v>
      </c>
      <c r="E393" s="8">
        <v>261.35000000000002</v>
      </c>
      <c r="G393" s="8">
        <v>48.11</v>
      </c>
      <c r="H393" s="8">
        <v>61.62</v>
      </c>
      <c r="I393" s="8">
        <v>48.45</v>
      </c>
      <c r="J393" s="8">
        <v>38.49</v>
      </c>
      <c r="K393" s="8">
        <v>34.14</v>
      </c>
      <c r="L393" s="8">
        <v>26.16</v>
      </c>
      <c r="M393" s="8">
        <v>23.74</v>
      </c>
      <c r="N393" s="8">
        <v>49.8</v>
      </c>
      <c r="O393" s="8">
        <v>125.88</v>
      </c>
      <c r="P393" s="8">
        <v>29.07</v>
      </c>
      <c r="R393" s="6">
        <v>1503.35</v>
      </c>
      <c r="S393" s="6">
        <v>13668.11</v>
      </c>
      <c r="T393" s="6">
        <v>13906.57</v>
      </c>
      <c r="U393" s="6">
        <v>6607.9</v>
      </c>
      <c r="V393" s="6">
        <v>2603.23</v>
      </c>
      <c r="X393" s="6">
        <v>18188.63</v>
      </c>
      <c r="Y393" s="6">
        <v>21999.91</v>
      </c>
      <c r="Z393" s="6">
        <v>43.88</v>
      </c>
      <c r="AC393" s="20">
        <v>648.1</v>
      </c>
    </row>
    <row r="394" spans="1:29">
      <c r="A394" s="5">
        <f t="shared" si="6"/>
        <v>39269</v>
      </c>
      <c r="B394" s="8">
        <v>4.72</v>
      </c>
      <c r="C394" s="8">
        <v>68.97</v>
      </c>
      <c r="D394" s="8">
        <v>29.97</v>
      </c>
      <c r="E394" s="8">
        <v>269.7</v>
      </c>
      <c r="G394" s="8">
        <v>48.39</v>
      </c>
      <c r="H394" s="8">
        <v>62.13</v>
      </c>
      <c r="I394" s="8">
        <v>48.97</v>
      </c>
      <c r="J394" s="8">
        <v>38.85</v>
      </c>
      <c r="K394" s="8">
        <v>34.49</v>
      </c>
      <c r="L394" s="8">
        <v>26.3</v>
      </c>
      <c r="M394" s="8">
        <v>24.68</v>
      </c>
      <c r="N394" s="8">
        <v>49.46</v>
      </c>
      <c r="O394" s="8">
        <v>126.23</v>
      </c>
      <c r="P394" s="8">
        <v>30.72</v>
      </c>
      <c r="R394" s="6">
        <v>1530.44</v>
      </c>
      <c r="S394" s="6">
        <v>13424.39</v>
      </c>
      <c r="T394" s="6">
        <v>14118.7</v>
      </c>
      <c r="U394" s="6">
        <v>6690.1</v>
      </c>
      <c r="V394" s="6">
        <v>2666.51</v>
      </c>
      <c r="X394" s="6">
        <v>18138.36</v>
      </c>
      <c r="Y394" s="6">
        <v>21772.73</v>
      </c>
      <c r="Z394" s="6">
        <v>46.1</v>
      </c>
      <c r="AC394" s="20">
        <v>652.70000000000005</v>
      </c>
    </row>
    <row r="395" spans="1:29">
      <c r="A395" s="5">
        <f t="shared" si="6"/>
        <v>39276</v>
      </c>
      <c r="B395" s="8">
        <v>4.92</v>
      </c>
      <c r="C395" s="8">
        <v>75.099999999999994</v>
      </c>
      <c r="D395" s="8">
        <v>29.82</v>
      </c>
      <c r="E395" s="8">
        <v>276.07</v>
      </c>
      <c r="G395" s="8">
        <v>49.15</v>
      </c>
      <c r="H395" s="8">
        <v>63.43</v>
      </c>
      <c r="I395" s="8">
        <v>50.05</v>
      </c>
      <c r="J395" s="8">
        <v>39.04</v>
      </c>
      <c r="K395" s="8">
        <v>34.369999999999997</v>
      </c>
      <c r="L395" s="8">
        <v>26.56</v>
      </c>
      <c r="M395" s="8">
        <v>25.97</v>
      </c>
      <c r="N395" s="8">
        <v>50.85</v>
      </c>
      <c r="O395" s="8">
        <v>125.98</v>
      </c>
      <c r="P395" s="8">
        <v>32.03</v>
      </c>
      <c r="R395" s="6">
        <v>1552.5</v>
      </c>
      <c r="S395" s="6">
        <v>13639.48</v>
      </c>
      <c r="T395" s="6">
        <v>14496.5</v>
      </c>
      <c r="U395" s="6">
        <v>6716.7</v>
      </c>
      <c r="V395" s="6">
        <v>2707</v>
      </c>
      <c r="X395" s="6">
        <v>18140.939999999999</v>
      </c>
      <c r="Y395" s="6">
        <v>22531.74</v>
      </c>
      <c r="Z395" s="6">
        <v>47.58</v>
      </c>
      <c r="AC395" s="20">
        <v>665.8</v>
      </c>
    </row>
    <row r="396" spans="1:29">
      <c r="A396" s="5">
        <f t="shared" si="6"/>
        <v>39283</v>
      </c>
      <c r="B396" s="8">
        <v>5.13</v>
      </c>
      <c r="C396" s="8">
        <v>71.63</v>
      </c>
      <c r="D396" s="8">
        <v>31.16</v>
      </c>
      <c r="E396" s="8">
        <v>260.06</v>
      </c>
      <c r="G396" s="8">
        <v>48.06</v>
      </c>
      <c r="H396" s="8">
        <v>61.79</v>
      </c>
      <c r="I396" s="8">
        <v>47.56</v>
      </c>
      <c r="J396" s="8">
        <v>39.53</v>
      </c>
      <c r="K396" s="8">
        <v>34.340000000000003</v>
      </c>
      <c r="L396" s="8">
        <v>26.61</v>
      </c>
      <c r="M396" s="8">
        <v>24.55</v>
      </c>
      <c r="N396" s="8">
        <v>49.02</v>
      </c>
      <c r="O396" s="8">
        <v>122.91</v>
      </c>
      <c r="P396" s="8">
        <v>34.5</v>
      </c>
      <c r="R396" s="6">
        <v>1534.1</v>
      </c>
      <c r="S396" s="6">
        <v>13360.26</v>
      </c>
      <c r="T396" s="6">
        <v>14582.87</v>
      </c>
      <c r="U396" s="6">
        <v>6585.2</v>
      </c>
      <c r="V396" s="6">
        <v>2687.6</v>
      </c>
      <c r="X396" s="6">
        <v>18238.95</v>
      </c>
      <c r="Y396" s="6">
        <v>23099.29</v>
      </c>
      <c r="Z396" s="6">
        <v>46.66</v>
      </c>
      <c r="AC396" s="20">
        <v>683.9</v>
      </c>
    </row>
    <row r="397" spans="1:29">
      <c r="A397" s="5">
        <f t="shared" si="6"/>
        <v>39290</v>
      </c>
      <c r="B397" s="8">
        <v>5.14</v>
      </c>
      <c r="C397" s="8">
        <v>84.04</v>
      </c>
      <c r="D397" s="8">
        <v>29.39</v>
      </c>
      <c r="E397" s="8">
        <v>255.94</v>
      </c>
      <c r="G397" s="8">
        <v>45.94</v>
      </c>
      <c r="H397" s="8">
        <v>59.77</v>
      </c>
      <c r="I397" s="8">
        <v>44.23</v>
      </c>
      <c r="J397" s="8">
        <v>39.270000000000003</v>
      </c>
      <c r="K397" s="8">
        <v>33.74</v>
      </c>
      <c r="L397" s="8">
        <v>26.14</v>
      </c>
      <c r="M397" s="8">
        <v>23.54</v>
      </c>
      <c r="N397" s="8">
        <v>50.12</v>
      </c>
      <c r="O397" s="8">
        <v>120.48</v>
      </c>
      <c r="P397" s="8">
        <v>31.98</v>
      </c>
      <c r="R397" s="6">
        <v>1458.95</v>
      </c>
      <c r="S397" s="6">
        <v>13408.62</v>
      </c>
      <c r="T397" s="6">
        <v>13748.53</v>
      </c>
      <c r="U397" s="6">
        <v>6215.2</v>
      </c>
      <c r="V397" s="6">
        <v>2562.2399999999998</v>
      </c>
      <c r="X397" s="6">
        <v>18157.93</v>
      </c>
      <c r="Y397" s="6">
        <v>23291.9</v>
      </c>
      <c r="Z397" s="6">
        <v>43.68</v>
      </c>
      <c r="AC397" s="20">
        <v>660</v>
      </c>
    </row>
    <row r="398" spans="1:29">
      <c r="A398" s="5">
        <f t="shared" si="6"/>
        <v>39297</v>
      </c>
      <c r="B398" s="8">
        <v>4.71</v>
      </c>
      <c r="C398" s="8">
        <v>76.8</v>
      </c>
      <c r="D398" s="8">
        <v>28.96</v>
      </c>
      <c r="E398" s="8">
        <v>251.5</v>
      </c>
      <c r="G398" s="8">
        <v>45.52</v>
      </c>
      <c r="H398" s="8">
        <v>60.55</v>
      </c>
      <c r="I398" s="8">
        <v>43.65</v>
      </c>
      <c r="J398" s="8">
        <v>39.97</v>
      </c>
      <c r="K398" s="8">
        <v>33.9</v>
      </c>
      <c r="L398" s="8">
        <v>26.64</v>
      </c>
      <c r="M398" s="8">
        <v>23.91</v>
      </c>
      <c r="N398" s="8">
        <v>50.29</v>
      </c>
      <c r="O398" s="8">
        <v>118.9</v>
      </c>
      <c r="P398" s="8">
        <v>33.21</v>
      </c>
      <c r="R398" s="6">
        <v>1433.06</v>
      </c>
      <c r="S398" s="6">
        <v>13611.68</v>
      </c>
      <c r="T398" s="6">
        <v>13565.24</v>
      </c>
      <c r="U398" s="6">
        <v>6224.3</v>
      </c>
      <c r="V398" s="6">
        <v>2511.25</v>
      </c>
      <c r="X398" s="6">
        <v>17283.810000000001</v>
      </c>
      <c r="Y398" s="6">
        <v>22570.41</v>
      </c>
      <c r="Z398" s="6">
        <v>42.58</v>
      </c>
      <c r="AC398" s="20">
        <v>672.5</v>
      </c>
    </row>
    <row r="399" spans="1:29">
      <c r="A399" s="5">
        <f t="shared" si="6"/>
        <v>39304</v>
      </c>
      <c r="B399" s="8">
        <v>4.46</v>
      </c>
      <c r="C399" s="8">
        <v>74.78</v>
      </c>
      <c r="D399" s="8">
        <v>28.71</v>
      </c>
      <c r="E399" s="8">
        <v>257.87</v>
      </c>
      <c r="G399" s="8">
        <v>46.07</v>
      </c>
      <c r="H399" s="8">
        <v>61.15</v>
      </c>
      <c r="I399" s="8">
        <v>44.25</v>
      </c>
      <c r="J399" s="8">
        <v>38.64</v>
      </c>
      <c r="K399" s="8">
        <v>33.159999999999997</v>
      </c>
      <c r="L399" s="8">
        <v>27.49</v>
      </c>
      <c r="M399" s="8">
        <v>23.98</v>
      </c>
      <c r="N399" s="8">
        <v>50.88</v>
      </c>
      <c r="O399" s="8">
        <v>119.33</v>
      </c>
      <c r="P399" s="8">
        <v>34.29</v>
      </c>
      <c r="R399" s="6">
        <v>1453.64</v>
      </c>
      <c r="S399" s="6">
        <v>13907.25</v>
      </c>
      <c r="T399" s="6">
        <v>13466.28</v>
      </c>
      <c r="U399" s="6">
        <v>6038.3</v>
      </c>
      <c r="V399" s="6">
        <v>2544.89</v>
      </c>
      <c r="X399" s="6">
        <v>16979.86</v>
      </c>
      <c r="Y399" s="6">
        <v>22538.44</v>
      </c>
      <c r="Z399" s="6">
        <v>42.52</v>
      </c>
      <c r="AC399" s="20">
        <v>670.3</v>
      </c>
    </row>
    <row r="400" spans="1:29">
      <c r="A400" s="5">
        <f t="shared" si="6"/>
        <v>39311</v>
      </c>
      <c r="B400" s="8">
        <v>4.3600000000000003</v>
      </c>
      <c r="C400" s="8">
        <v>75.02</v>
      </c>
      <c r="D400" s="8">
        <v>28.25</v>
      </c>
      <c r="E400" s="8">
        <v>250.02</v>
      </c>
      <c r="G400" s="8">
        <v>43.49</v>
      </c>
      <c r="H400" s="8">
        <v>62.02</v>
      </c>
      <c r="I400" s="8">
        <v>47.01</v>
      </c>
      <c r="J400" s="8">
        <v>38.15</v>
      </c>
      <c r="K400" s="8">
        <v>32.68</v>
      </c>
      <c r="L400" s="8">
        <v>27.23</v>
      </c>
      <c r="M400" s="8">
        <v>23.7</v>
      </c>
      <c r="N400" s="8">
        <v>49.62</v>
      </c>
      <c r="O400" s="8">
        <v>114.51</v>
      </c>
      <c r="P400" s="8">
        <v>30.52</v>
      </c>
      <c r="R400" s="6">
        <v>1445.94</v>
      </c>
      <c r="S400" s="6">
        <v>13851.08</v>
      </c>
      <c r="T400" s="6">
        <v>13049.58</v>
      </c>
      <c r="U400" s="6">
        <v>6064.2</v>
      </c>
      <c r="V400" s="6">
        <v>2505.0300000000002</v>
      </c>
      <c r="X400" s="6">
        <v>16764.09</v>
      </c>
      <c r="Y400" s="6">
        <v>21792.71</v>
      </c>
      <c r="Z400" s="6">
        <v>40.75</v>
      </c>
      <c r="AC400" s="20">
        <v>656.9</v>
      </c>
    </row>
    <row r="401" spans="1:29">
      <c r="A401" s="5">
        <f t="shared" si="6"/>
        <v>39318</v>
      </c>
      <c r="B401" s="8">
        <v>4.83</v>
      </c>
      <c r="C401" s="8">
        <v>79.25</v>
      </c>
      <c r="D401" s="8">
        <v>28.81</v>
      </c>
      <c r="E401" s="8">
        <v>257.5</v>
      </c>
      <c r="G401" s="8">
        <v>43.74</v>
      </c>
      <c r="H401" s="8">
        <v>61.88</v>
      </c>
      <c r="I401" s="8">
        <v>45.95</v>
      </c>
      <c r="J401" s="8">
        <v>39.869999999999997</v>
      </c>
      <c r="K401" s="8">
        <v>33.869999999999997</v>
      </c>
      <c r="L401" s="8">
        <v>27</v>
      </c>
      <c r="M401" s="8">
        <v>24.79</v>
      </c>
      <c r="N401" s="8">
        <v>50.82</v>
      </c>
      <c r="O401" s="8">
        <v>116.59</v>
      </c>
      <c r="P401" s="8">
        <v>33.119999999999997</v>
      </c>
      <c r="R401" s="6">
        <v>1479.37</v>
      </c>
      <c r="S401" s="6">
        <v>13265.47</v>
      </c>
      <c r="T401" s="6">
        <v>13520.33</v>
      </c>
      <c r="U401" s="6">
        <v>6220.1</v>
      </c>
      <c r="V401" s="6">
        <v>2576.69</v>
      </c>
      <c r="X401" s="6">
        <v>15273.68</v>
      </c>
      <c r="Y401" s="6">
        <v>20387.13</v>
      </c>
      <c r="Z401" s="6">
        <v>43.67</v>
      </c>
      <c r="AC401" s="20">
        <v>668</v>
      </c>
    </row>
    <row r="402" spans="1:29">
      <c r="A402" s="5">
        <f t="shared" si="6"/>
        <v>39325</v>
      </c>
      <c r="B402" s="8">
        <v>4.95</v>
      </c>
      <c r="C402" s="8">
        <v>79.91</v>
      </c>
      <c r="D402" s="8">
        <v>28.73</v>
      </c>
      <c r="E402" s="8">
        <v>257.62</v>
      </c>
      <c r="G402" s="8">
        <v>43.63</v>
      </c>
      <c r="H402" s="8">
        <v>61.79</v>
      </c>
      <c r="I402" s="8">
        <v>44.52</v>
      </c>
      <c r="J402" s="8">
        <v>39.159999999999997</v>
      </c>
      <c r="K402" s="8">
        <v>33.6</v>
      </c>
      <c r="L402" s="8">
        <v>26.89</v>
      </c>
      <c r="M402" s="8">
        <v>25.75</v>
      </c>
      <c r="N402" s="8">
        <v>50.17</v>
      </c>
      <c r="O402" s="8">
        <v>115.68</v>
      </c>
      <c r="P402" s="8">
        <v>32.520000000000003</v>
      </c>
      <c r="R402" s="6">
        <v>1473.99</v>
      </c>
      <c r="S402" s="6">
        <v>13181.91</v>
      </c>
      <c r="T402" s="6">
        <v>13660.48</v>
      </c>
      <c r="U402" s="6">
        <v>6303.3</v>
      </c>
      <c r="V402" s="6">
        <v>2596.36</v>
      </c>
      <c r="X402" s="6">
        <v>16248.97</v>
      </c>
      <c r="Y402" s="6">
        <v>22921.89</v>
      </c>
      <c r="Z402" s="6">
        <v>44.65</v>
      </c>
      <c r="AC402" s="20">
        <v>673</v>
      </c>
    </row>
    <row r="403" spans="1:29">
      <c r="A403" s="5">
        <f t="shared" si="6"/>
        <v>39332</v>
      </c>
      <c r="B403" s="8">
        <v>4.71</v>
      </c>
      <c r="C403" s="8">
        <v>84.52</v>
      </c>
      <c r="D403" s="8">
        <v>28.44</v>
      </c>
      <c r="E403" s="8">
        <v>259.67</v>
      </c>
      <c r="G403" s="8">
        <v>42.39</v>
      </c>
      <c r="H403" s="8">
        <v>61.68</v>
      </c>
      <c r="I403" s="8">
        <v>43.52</v>
      </c>
      <c r="J403" s="8">
        <v>38.65</v>
      </c>
      <c r="K403" s="8">
        <v>33.590000000000003</v>
      </c>
      <c r="L403" s="8">
        <v>27.3</v>
      </c>
      <c r="M403" s="8">
        <v>25.47</v>
      </c>
      <c r="N403" s="8">
        <v>49.57</v>
      </c>
      <c r="O403" s="8">
        <v>113.3</v>
      </c>
      <c r="P403" s="8">
        <v>36.65</v>
      </c>
      <c r="R403" s="6">
        <v>1453.55</v>
      </c>
      <c r="S403" s="6">
        <v>13239.54</v>
      </c>
      <c r="T403" s="6">
        <v>13651.21</v>
      </c>
      <c r="U403" s="6">
        <v>6191.2</v>
      </c>
      <c r="V403" s="6">
        <v>2565.6999999999998</v>
      </c>
      <c r="X403" s="6">
        <v>16569.09</v>
      </c>
      <c r="Y403" s="6">
        <v>23984.14</v>
      </c>
      <c r="Z403" s="6">
        <v>44.05</v>
      </c>
      <c r="AC403" s="20">
        <v>700.8</v>
      </c>
    </row>
    <row r="404" spans="1:29">
      <c r="A404" s="5">
        <f t="shared" si="6"/>
        <v>39339</v>
      </c>
      <c r="B404" s="8">
        <v>4.96</v>
      </c>
      <c r="C404" s="8">
        <v>87.77</v>
      </c>
      <c r="D404" s="8">
        <v>29.04</v>
      </c>
      <c r="E404" s="8">
        <v>264.37</v>
      </c>
      <c r="G404" s="8">
        <v>43.32</v>
      </c>
      <c r="H404" s="8">
        <v>63.2</v>
      </c>
      <c r="I404" s="8">
        <v>45.54</v>
      </c>
      <c r="J404" s="8">
        <v>39.75</v>
      </c>
      <c r="K404" s="8">
        <v>33.56</v>
      </c>
      <c r="L404" s="8">
        <v>28.2</v>
      </c>
      <c r="M404" s="8">
        <v>24.93</v>
      </c>
      <c r="N404" s="8">
        <v>49.54</v>
      </c>
      <c r="O404" s="8">
        <v>113.18</v>
      </c>
      <c r="P404" s="8">
        <v>37.200000000000003</v>
      </c>
      <c r="R404" s="6">
        <v>1484.25</v>
      </c>
      <c r="S404" s="6">
        <v>13079.08</v>
      </c>
      <c r="T404" s="6">
        <v>13846.41</v>
      </c>
      <c r="U404" s="6">
        <v>6289.3</v>
      </c>
      <c r="V404" s="6">
        <v>2602.1799999999998</v>
      </c>
      <c r="X404" s="6">
        <v>16122.16</v>
      </c>
      <c r="Y404" s="6">
        <v>23982.61</v>
      </c>
      <c r="Z404" s="6">
        <v>45.72</v>
      </c>
      <c r="AC404" s="20">
        <v>709.6</v>
      </c>
    </row>
    <row r="405" spans="1:29">
      <c r="A405" s="5">
        <f t="shared" si="6"/>
        <v>39346</v>
      </c>
      <c r="B405" s="8">
        <v>5.15</v>
      </c>
      <c r="C405" s="8">
        <v>91.3</v>
      </c>
      <c r="D405" s="8">
        <v>28.65</v>
      </c>
      <c r="E405" s="8">
        <v>280.05</v>
      </c>
      <c r="G405" s="8">
        <v>44.23</v>
      </c>
      <c r="H405" s="8">
        <v>65.12</v>
      </c>
      <c r="I405" s="8">
        <v>47.13</v>
      </c>
      <c r="J405" s="8">
        <v>41.49</v>
      </c>
      <c r="K405" s="8">
        <v>34.6</v>
      </c>
      <c r="L405" s="8">
        <v>28.28</v>
      </c>
      <c r="M405" s="8">
        <v>25.87</v>
      </c>
      <c r="N405" s="8">
        <v>51.82</v>
      </c>
      <c r="O405" s="8">
        <v>115.06</v>
      </c>
      <c r="P405" s="8">
        <v>40.06</v>
      </c>
      <c r="R405" s="6">
        <v>1525.75</v>
      </c>
      <c r="S405" s="6">
        <v>13378.9</v>
      </c>
      <c r="T405" s="6">
        <v>13940.07</v>
      </c>
      <c r="U405" s="6">
        <v>6456.7</v>
      </c>
      <c r="V405" s="6">
        <v>2671.22</v>
      </c>
      <c r="X405" s="6">
        <v>16127.42</v>
      </c>
      <c r="Y405" s="6">
        <v>24898.11</v>
      </c>
      <c r="Z405" s="6">
        <v>48.33</v>
      </c>
      <c r="AC405" s="20">
        <v>731.4</v>
      </c>
    </row>
    <row r="406" spans="1:29">
      <c r="A406" s="5">
        <f t="shared" si="6"/>
        <v>39353</v>
      </c>
      <c r="B406" s="8">
        <v>5.48</v>
      </c>
      <c r="C406" s="8">
        <v>93.15</v>
      </c>
      <c r="D406" s="8">
        <v>29.46</v>
      </c>
      <c r="E406" s="8">
        <v>283.63</v>
      </c>
      <c r="G406" s="8">
        <v>43.65</v>
      </c>
      <c r="H406" s="8">
        <v>65.7</v>
      </c>
      <c r="I406" s="8">
        <v>45.82</v>
      </c>
      <c r="J406" s="8">
        <v>41.4</v>
      </c>
      <c r="K406" s="8">
        <v>34.39</v>
      </c>
      <c r="L406" s="8">
        <v>28.74</v>
      </c>
      <c r="M406" s="8">
        <v>25.86</v>
      </c>
      <c r="N406" s="8">
        <v>51.69</v>
      </c>
      <c r="O406" s="8">
        <v>116.86</v>
      </c>
      <c r="P406" s="8">
        <v>40.28</v>
      </c>
      <c r="R406" s="6">
        <v>1526.75</v>
      </c>
      <c r="S406" s="6">
        <v>13357.74</v>
      </c>
      <c r="T406" s="6">
        <v>14098.89</v>
      </c>
      <c r="U406" s="6">
        <v>6466.8</v>
      </c>
      <c r="V406" s="6">
        <v>2701.5</v>
      </c>
      <c r="X406" s="6">
        <v>16312.61</v>
      </c>
      <c r="Y406" s="6">
        <v>25843.78</v>
      </c>
      <c r="Z406" s="6">
        <v>49.82</v>
      </c>
      <c r="AC406" s="20">
        <v>742.8</v>
      </c>
    </row>
    <row r="407" spans="1:29">
      <c r="A407" s="5">
        <f t="shared" si="6"/>
        <v>39360</v>
      </c>
      <c r="B407" s="8">
        <v>5.77</v>
      </c>
      <c r="C407" s="8">
        <v>93.43</v>
      </c>
      <c r="D407" s="8">
        <v>29.84</v>
      </c>
      <c r="E407" s="8">
        <v>297.02</v>
      </c>
      <c r="G407" s="8">
        <v>45.37</v>
      </c>
      <c r="H407" s="8">
        <v>66.25</v>
      </c>
      <c r="I407" s="8">
        <v>47.58</v>
      </c>
      <c r="J407" s="8">
        <v>42.28</v>
      </c>
      <c r="K407" s="8">
        <v>35.47</v>
      </c>
      <c r="L407" s="8">
        <v>29.04</v>
      </c>
      <c r="M407" s="8">
        <v>25.54</v>
      </c>
      <c r="N407" s="8">
        <v>53.51</v>
      </c>
      <c r="O407" s="8">
        <v>117.67</v>
      </c>
      <c r="P407" s="8">
        <v>40.92</v>
      </c>
      <c r="R407" s="6">
        <v>1557.59</v>
      </c>
      <c r="S407" s="6">
        <v>13113.38</v>
      </c>
      <c r="T407" s="6">
        <v>14233.34</v>
      </c>
      <c r="U407" s="6">
        <v>6595.8</v>
      </c>
      <c r="V407" s="6">
        <v>2780.32</v>
      </c>
      <c r="X407" s="6">
        <v>16785.689999999999</v>
      </c>
      <c r="Y407" s="6">
        <v>27142.47</v>
      </c>
      <c r="Z407" s="6">
        <v>52.36</v>
      </c>
      <c r="AC407" s="20">
        <v>741.3</v>
      </c>
    </row>
    <row r="408" spans="1:29">
      <c r="A408" s="5">
        <f t="shared" si="6"/>
        <v>39367</v>
      </c>
      <c r="B408" s="8">
        <v>5.97</v>
      </c>
      <c r="C408" s="8">
        <v>92.37</v>
      </c>
      <c r="D408" s="8">
        <v>30.17</v>
      </c>
      <c r="E408" s="8">
        <v>318.69</v>
      </c>
      <c r="G408" s="8">
        <v>47.06</v>
      </c>
      <c r="H408" s="8">
        <v>65.94</v>
      </c>
      <c r="I408" s="8">
        <v>46.82</v>
      </c>
      <c r="J408" s="8">
        <v>42.57</v>
      </c>
      <c r="K408" s="8">
        <v>35.47</v>
      </c>
      <c r="L408" s="8">
        <v>28.9</v>
      </c>
      <c r="M408" s="8">
        <v>25.55</v>
      </c>
      <c r="N408" s="8">
        <v>53.51</v>
      </c>
      <c r="O408" s="8">
        <v>112.63</v>
      </c>
      <c r="P408" s="8">
        <v>42.28</v>
      </c>
      <c r="R408" s="6">
        <v>1561.8</v>
      </c>
      <c r="S408" s="6">
        <v>13442.52</v>
      </c>
      <c r="T408" s="6">
        <v>14295.86</v>
      </c>
      <c r="U408" s="6">
        <v>6730.7</v>
      </c>
      <c r="V408" s="6">
        <v>2805.68</v>
      </c>
      <c r="X408" s="6">
        <v>17065.04</v>
      </c>
      <c r="Y408" s="6">
        <v>26973.98</v>
      </c>
      <c r="Z408" s="6">
        <v>53.17</v>
      </c>
      <c r="AC408" s="20">
        <v>748.7</v>
      </c>
    </row>
    <row r="409" spans="1:29">
      <c r="A409" s="5">
        <f t="shared" si="6"/>
        <v>39374</v>
      </c>
      <c r="B409" s="8">
        <v>6.09</v>
      </c>
      <c r="C409" s="8">
        <v>89.76</v>
      </c>
      <c r="D409" s="8">
        <v>30.17</v>
      </c>
      <c r="E409" s="8">
        <v>322.35000000000002</v>
      </c>
      <c r="G409" s="8">
        <v>44.98</v>
      </c>
      <c r="H409" s="8">
        <v>64.23</v>
      </c>
      <c r="I409" s="8">
        <v>45.02</v>
      </c>
      <c r="J409" s="8">
        <v>41.39</v>
      </c>
      <c r="K409" s="8">
        <v>33.81</v>
      </c>
      <c r="L409" s="8">
        <v>29.38</v>
      </c>
      <c r="M409" s="8">
        <v>26.3</v>
      </c>
      <c r="N409" s="8">
        <v>53.11</v>
      </c>
      <c r="O409" s="8">
        <v>106.4</v>
      </c>
      <c r="P409" s="8">
        <v>41.6</v>
      </c>
      <c r="R409" s="6">
        <v>1500.63</v>
      </c>
      <c r="S409" s="6">
        <v>13820.19</v>
      </c>
      <c r="T409" s="6">
        <v>14001.66</v>
      </c>
      <c r="U409" s="6">
        <v>6527.9</v>
      </c>
      <c r="V409" s="6">
        <v>2725.16</v>
      </c>
      <c r="X409" s="6">
        <v>17331.169999999998</v>
      </c>
      <c r="Y409" s="6">
        <v>28838.37</v>
      </c>
      <c r="Z409" s="6">
        <v>50.73</v>
      </c>
      <c r="AC409" s="20">
        <v>764</v>
      </c>
    </row>
    <row r="410" spans="1:29">
      <c r="A410" s="5">
        <f t="shared" si="6"/>
        <v>39381</v>
      </c>
      <c r="B410" s="8">
        <v>6.6</v>
      </c>
      <c r="C410" s="8">
        <v>90</v>
      </c>
      <c r="D410" s="8">
        <v>35.03</v>
      </c>
      <c r="E410" s="8">
        <v>337.3</v>
      </c>
      <c r="G410" s="8">
        <v>44.64</v>
      </c>
      <c r="H410" s="8">
        <v>64.3</v>
      </c>
      <c r="I410" s="8">
        <v>47.32</v>
      </c>
      <c r="J410" s="8">
        <v>42.63</v>
      </c>
      <c r="K410" s="8">
        <v>34.380000000000003</v>
      </c>
      <c r="L410" s="8">
        <v>30.79</v>
      </c>
      <c r="M410" s="8">
        <v>25.94</v>
      </c>
      <c r="N410" s="8">
        <v>57.58</v>
      </c>
      <c r="O410" s="8">
        <v>109.73</v>
      </c>
      <c r="P410" s="8">
        <v>43.05</v>
      </c>
      <c r="R410" s="6">
        <v>1535.28</v>
      </c>
      <c r="S410" s="6">
        <v>13895.63</v>
      </c>
      <c r="T410" s="6">
        <v>14296.43</v>
      </c>
      <c r="U410" s="6">
        <v>6661.3</v>
      </c>
      <c r="V410" s="6">
        <v>2804.19</v>
      </c>
      <c r="X410" s="6">
        <v>16814.37</v>
      </c>
      <c r="Y410" s="6">
        <v>29465.05</v>
      </c>
      <c r="Z410" s="6">
        <v>54.33</v>
      </c>
      <c r="AC410" s="20">
        <v>783.9</v>
      </c>
    </row>
    <row r="411" spans="1:29">
      <c r="A411" s="5">
        <f t="shared" si="6"/>
        <v>39388</v>
      </c>
      <c r="B411" s="8">
        <v>6.71</v>
      </c>
      <c r="C411" s="8">
        <v>85.98</v>
      </c>
      <c r="D411" s="8">
        <v>37.06</v>
      </c>
      <c r="E411" s="8">
        <v>355.62</v>
      </c>
      <c r="G411" s="8">
        <v>44.19</v>
      </c>
      <c r="H411" s="8">
        <v>64.78</v>
      </c>
      <c r="I411" s="8">
        <v>43.15</v>
      </c>
      <c r="J411" s="8">
        <v>41.49</v>
      </c>
      <c r="K411" s="8">
        <v>33.92</v>
      </c>
      <c r="L411" s="8">
        <v>30.26</v>
      </c>
      <c r="M411" s="8">
        <v>26.8</v>
      </c>
      <c r="N411" s="8">
        <v>56.04</v>
      </c>
      <c r="O411" s="8">
        <v>113</v>
      </c>
      <c r="P411" s="8">
        <v>45.62</v>
      </c>
      <c r="R411" s="6">
        <v>1509.65</v>
      </c>
      <c r="S411" s="6">
        <v>14066.01</v>
      </c>
      <c r="T411" s="6">
        <v>14363.88</v>
      </c>
      <c r="U411" s="6">
        <v>6530.6</v>
      </c>
      <c r="V411" s="6">
        <v>2810.38</v>
      </c>
      <c r="X411" s="6">
        <v>16505.63</v>
      </c>
      <c r="Y411" s="6">
        <v>30405.22</v>
      </c>
      <c r="Z411" s="6">
        <v>53.78</v>
      </c>
      <c r="AC411" s="20">
        <v>805.7</v>
      </c>
    </row>
    <row r="412" spans="1:29">
      <c r="A412" s="5">
        <f t="shared" si="6"/>
        <v>39395</v>
      </c>
      <c r="B412" s="8">
        <v>5.91</v>
      </c>
      <c r="C412" s="8">
        <v>78.89</v>
      </c>
      <c r="D412" s="8">
        <v>33.729999999999997</v>
      </c>
      <c r="E412" s="8">
        <v>331.98</v>
      </c>
      <c r="G412" s="8">
        <v>42.9</v>
      </c>
      <c r="H412" s="8">
        <v>65.16</v>
      </c>
      <c r="I412" s="8">
        <v>42.31</v>
      </c>
      <c r="J412" s="8">
        <v>39.99</v>
      </c>
      <c r="K412" s="8">
        <v>32.74</v>
      </c>
      <c r="L412" s="8">
        <v>30.42</v>
      </c>
      <c r="M412" s="8">
        <v>25.15</v>
      </c>
      <c r="N412" s="8">
        <v>55.9</v>
      </c>
      <c r="O412" s="8">
        <v>107.86</v>
      </c>
      <c r="P412" s="8">
        <v>45.44</v>
      </c>
      <c r="R412" s="6">
        <v>1453.7</v>
      </c>
      <c r="S412" s="6">
        <v>14093.08</v>
      </c>
      <c r="T412" s="6">
        <v>13869.82</v>
      </c>
      <c r="U412" s="6">
        <v>6304.9</v>
      </c>
      <c r="V412" s="6">
        <v>2627.94</v>
      </c>
      <c r="X412" s="6">
        <v>16517.48</v>
      </c>
      <c r="Y412" s="6">
        <v>30468.34</v>
      </c>
      <c r="Z412" s="6">
        <v>51.2</v>
      </c>
      <c r="AC412" s="20">
        <v>832.5</v>
      </c>
    </row>
    <row r="413" spans="1:29">
      <c r="A413" s="5">
        <f t="shared" si="6"/>
        <v>39402</v>
      </c>
      <c r="B413" s="8">
        <v>5.94</v>
      </c>
      <c r="C413" s="8">
        <v>78.599999999999994</v>
      </c>
      <c r="D413" s="8">
        <v>34.090000000000003</v>
      </c>
      <c r="E413" s="8">
        <v>316.81</v>
      </c>
      <c r="G413" s="8">
        <v>46.34</v>
      </c>
      <c r="H413" s="8">
        <v>67.75</v>
      </c>
      <c r="I413" s="8">
        <v>43.09</v>
      </c>
      <c r="J413" s="8">
        <v>40.85</v>
      </c>
      <c r="K413" s="8">
        <v>32.53</v>
      </c>
      <c r="L413" s="8">
        <v>31.31</v>
      </c>
      <c r="M413" s="8">
        <v>25.51</v>
      </c>
      <c r="N413" s="8">
        <v>58.38</v>
      </c>
      <c r="O413" s="8">
        <v>110.2</v>
      </c>
      <c r="P413" s="8">
        <v>41.02</v>
      </c>
      <c r="R413" s="6">
        <v>1458.74</v>
      </c>
      <c r="S413" s="6">
        <v>13522.02</v>
      </c>
      <c r="T413" s="6">
        <v>13530.36</v>
      </c>
      <c r="U413" s="6">
        <v>6291.2</v>
      </c>
      <c r="V413" s="6">
        <v>2637.24</v>
      </c>
      <c r="X413" s="6">
        <v>15583.42</v>
      </c>
      <c r="Y413" s="6">
        <v>28783.41</v>
      </c>
      <c r="Z413" s="6">
        <v>51.27</v>
      </c>
      <c r="AC413" s="20">
        <v>785.7</v>
      </c>
    </row>
    <row r="414" spans="1:29">
      <c r="A414" s="5">
        <f t="shared" si="6"/>
        <v>39409</v>
      </c>
      <c r="B414" s="8">
        <v>6.13</v>
      </c>
      <c r="C414" s="8">
        <v>81.430000000000007</v>
      </c>
      <c r="D414" s="8">
        <v>34.11</v>
      </c>
      <c r="E414" s="8">
        <v>338.35</v>
      </c>
      <c r="G414" s="8">
        <v>45.73</v>
      </c>
      <c r="H414" s="8">
        <v>66.88</v>
      </c>
      <c r="I414" s="8">
        <v>41.95</v>
      </c>
      <c r="J414" s="8">
        <v>39.869999999999997</v>
      </c>
      <c r="K414" s="8">
        <v>31.84</v>
      </c>
      <c r="L414" s="8">
        <v>31.15</v>
      </c>
      <c r="M414" s="8">
        <v>25.07</v>
      </c>
      <c r="N414" s="8">
        <v>57.66</v>
      </c>
      <c r="O414" s="8">
        <v>109.4</v>
      </c>
      <c r="P414" s="8">
        <v>43.1</v>
      </c>
      <c r="R414" s="6">
        <v>1440.7</v>
      </c>
      <c r="S414" s="6">
        <v>13806.7</v>
      </c>
      <c r="T414" s="6">
        <v>13467.2</v>
      </c>
      <c r="U414" s="6">
        <v>6262.1</v>
      </c>
      <c r="V414" s="6">
        <v>2596.6</v>
      </c>
      <c r="X414" s="6">
        <v>15154.61</v>
      </c>
      <c r="Y414" s="6">
        <v>27614.43</v>
      </c>
      <c r="Z414" s="6">
        <v>49.13</v>
      </c>
      <c r="AC414" s="20">
        <v>824</v>
      </c>
    </row>
    <row r="415" spans="1:29">
      <c r="A415" s="5">
        <f t="shared" si="6"/>
        <v>39416</v>
      </c>
      <c r="B415" s="8">
        <v>6.51</v>
      </c>
      <c r="C415" s="8">
        <v>90.56</v>
      </c>
      <c r="D415" s="8">
        <v>33.6</v>
      </c>
      <c r="E415" s="8">
        <v>346.5</v>
      </c>
      <c r="G415" s="8">
        <v>47.9</v>
      </c>
      <c r="H415" s="8">
        <v>67.739999999999995</v>
      </c>
      <c r="I415" s="8">
        <v>45.62</v>
      </c>
      <c r="J415" s="8">
        <v>40.4</v>
      </c>
      <c r="K415" s="8">
        <v>33.15</v>
      </c>
      <c r="L415" s="8">
        <v>31.05</v>
      </c>
      <c r="M415" s="8">
        <v>26.08</v>
      </c>
      <c r="N415" s="8">
        <v>59.36</v>
      </c>
      <c r="O415" s="8">
        <v>112.45</v>
      </c>
      <c r="P415" s="8">
        <v>40.51</v>
      </c>
      <c r="R415" s="6">
        <v>1481.14</v>
      </c>
      <c r="S415" s="6">
        <v>13595.1</v>
      </c>
      <c r="T415" s="6">
        <v>13689.12</v>
      </c>
      <c r="U415" s="6">
        <v>6432.5</v>
      </c>
      <c r="V415" s="6">
        <v>2660.96</v>
      </c>
      <c r="X415" s="6">
        <v>14888.77</v>
      </c>
      <c r="Y415" s="6">
        <v>26541.09</v>
      </c>
      <c r="Z415" s="6">
        <v>51.47</v>
      </c>
      <c r="AC415" s="20">
        <v>782.2</v>
      </c>
    </row>
    <row r="416" spans="1:29">
      <c r="A416" s="5">
        <f t="shared" si="6"/>
        <v>39423</v>
      </c>
      <c r="B416" s="8">
        <v>6.94</v>
      </c>
      <c r="C416" s="8">
        <v>94.31</v>
      </c>
      <c r="D416" s="8">
        <v>34.53</v>
      </c>
      <c r="E416" s="8">
        <v>357.43</v>
      </c>
      <c r="G416" s="8">
        <v>49.02</v>
      </c>
      <c r="H416" s="8">
        <v>67.680000000000007</v>
      </c>
      <c r="I416" s="8">
        <v>46.08</v>
      </c>
      <c r="J416" s="8">
        <v>42.35</v>
      </c>
      <c r="K416" s="8">
        <v>32.79</v>
      </c>
      <c r="L416" s="8">
        <v>31.58</v>
      </c>
      <c r="M416" s="8">
        <v>27.73</v>
      </c>
      <c r="N416" s="8">
        <v>60.67</v>
      </c>
      <c r="O416" s="8">
        <v>114.21</v>
      </c>
      <c r="P416" s="8">
        <v>39.79</v>
      </c>
      <c r="R416" s="6">
        <v>1504.66</v>
      </c>
      <c r="S416" s="6">
        <v>13042.74</v>
      </c>
      <c r="T416" s="6">
        <v>13849.8</v>
      </c>
      <c r="U416" s="6">
        <v>6554.9</v>
      </c>
      <c r="V416" s="6">
        <v>2706.16</v>
      </c>
      <c r="X416" s="6">
        <v>15680.67</v>
      </c>
      <c r="Y416" s="6">
        <v>28643.61</v>
      </c>
      <c r="Z416" s="6">
        <v>53.34</v>
      </c>
      <c r="AC416" s="20">
        <v>794.4</v>
      </c>
    </row>
    <row r="417" spans="1:29">
      <c r="A417" s="5">
        <f t="shared" si="6"/>
        <v>39430</v>
      </c>
      <c r="B417" s="8">
        <v>6.8</v>
      </c>
      <c r="C417" s="8">
        <v>89.08</v>
      </c>
      <c r="D417" s="8">
        <v>35.31</v>
      </c>
      <c r="E417" s="8">
        <v>344.98</v>
      </c>
      <c r="G417" s="8">
        <v>47.63</v>
      </c>
      <c r="H417" s="8">
        <v>67.59</v>
      </c>
      <c r="I417" s="8">
        <v>45.2</v>
      </c>
      <c r="J417" s="8">
        <v>41.48</v>
      </c>
      <c r="K417" s="8">
        <v>33.01</v>
      </c>
      <c r="L417" s="8">
        <v>31.91</v>
      </c>
      <c r="M417" s="8">
        <v>26.29</v>
      </c>
      <c r="N417" s="8">
        <v>59.57</v>
      </c>
      <c r="O417" s="8">
        <v>106.3</v>
      </c>
      <c r="P417" s="8">
        <v>38</v>
      </c>
      <c r="R417" s="6">
        <v>1467.95</v>
      </c>
      <c r="S417" s="6">
        <v>13176.79</v>
      </c>
      <c r="T417" s="6">
        <v>13674.23</v>
      </c>
      <c r="U417" s="6">
        <v>6397</v>
      </c>
      <c r="V417" s="6">
        <v>2635.74</v>
      </c>
      <c r="X417" s="6">
        <v>15956.37</v>
      </c>
      <c r="Y417" s="6">
        <v>29558.92</v>
      </c>
      <c r="Z417" s="6">
        <v>49.97</v>
      </c>
      <c r="AC417" s="20">
        <v>793.3</v>
      </c>
    </row>
    <row r="418" spans="1:29">
      <c r="A418" s="5">
        <f t="shared" si="6"/>
        <v>39437</v>
      </c>
      <c r="B418" s="8">
        <v>6.93</v>
      </c>
      <c r="C418" s="8">
        <v>91.26</v>
      </c>
      <c r="D418" s="8">
        <v>36.06</v>
      </c>
      <c r="E418" s="8">
        <v>348.34</v>
      </c>
      <c r="G418" s="8">
        <v>48.21</v>
      </c>
      <c r="H418" s="8">
        <v>68.03</v>
      </c>
      <c r="I418" s="8">
        <v>44.11</v>
      </c>
      <c r="J418" s="8">
        <v>41.44</v>
      </c>
      <c r="K418" s="8">
        <v>32.94</v>
      </c>
      <c r="L418" s="8">
        <v>31.54</v>
      </c>
      <c r="M418" s="8">
        <v>26.96</v>
      </c>
      <c r="N418" s="8">
        <v>59.15</v>
      </c>
      <c r="O418" s="8">
        <v>107.4</v>
      </c>
      <c r="P418" s="8">
        <v>39.08</v>
      </c>
      <c r="R418" s="6">
        <v>1484.46</v>
      </c>
      <c r="S418" s="6">
        <v>12980.88</v>
      </c>
      <c r="T418" s="6">
        <v>13596.09</v>
      </c>
      <c r="U418" s="6">
        <v>6434.1</v>
      </c>
      <c r="V418" s="6">
        <v>2691.99</v>
      </c>
      <c r="X418" s="6">
        <v>15514.51</v>
      </c>
      <c r="Y418" s="6">
        <v>27563.64</v>
      </c>
      <c r="Z418" s="6">
        <v>51.24</v>
      </c>
      <c r="AC418" s="20">
        <v>811.6</v>
      </c>
    </row>
    <row r="419" spans="1:29">
      <c r="A419" s="5">
        <f t="shared" si="6"/>
        <v>39444</v>
      </c>
      <c r="B419" s="8">
        <v>7.14</v>
      </c>
      <c r="C419" s="8">
        <v>94.45</v>
      </c>
      <c r="D419" s="8">
        <v>36.119999999999997</v>
      </c>
      <c r="E419" s="8">
        <v>351.26</v>
      </c>
      <c r="G419" s="8">
        <v>48.08</v>
      </c>
      <c r="H419" s="8">
        <v>67.38</v>
      </c>
      <c r="I419" s="8">
        <v>43.26</v>
      </c>
      <c r="J419" s="8">
        <v>41.72</v>
      </c>
      <c r="K419" s="8">
        <v>32.42</v>
      </c>
      <c r="L419" s="8">
        <v>31.14</v>
      </c>
      <c r="M419" s="8">
        <v>26.76</v>
      </c>
      <c r="N419" s="8">
        <v>58.71</v>
      </c>
      <c r="O419" s="8">
        <v>106.6</v>
      </c>
      <c r="P419" s="8">
        <v>42.88</v>
      </c>
      <c r="R419" s="6">
        <v>1478.49</v>
      </c>
      <c r="S419" s="6">
        <v>13371.72</v>
      </c>
      <c r="T419" s="6">
        <v>13821.34</v>
      </c>
      <c r="U419" s="6">
        <v>6476.9</v>
      </c>
      <c r="V419" s="6">
        <v>2674.46</v>
      </c>
      <c r="X419" s="6">
        <v>15257</v>
      </c>
      <c r="Y419" s="6">
        <v>27626.92</v>
      </c>
      <c r="Z419" s="6">
        <v>50.71</v>
      </c>
      <c r="AC419" s="20">
        <v>839.6</v>
      </c>
    </row>
    <row r="420" spans="1:29">
      <c r="A420" s="5">
        <f t="shared" si="6"/>
        <v>39451</v>
      </c>
      <c r="B420" s="8">
        <v>6.43</v>
      </c>
      <c r="C420" s="8">
        <v>88.79</v>
      </c>
      <c r="D420" s="8">
        <v>34.380000000000003</v>
      </c>
      <c r="E420" s="8">
        <v>328.5</v>
      </c>
      <c r="G420" s="8">
        <v>45.72</v>
      </c>
      <c r="H420" s="8">
        <v>65.84</v>
      </c>
      <c r="I420" s="8">
        <v>40.93</v>
      </c>
      <c r="J420" s="8">
        <v>39.83</v>
      </c>
      <c r="K420" s="8">
        <v>31.13</v>
      </c>
      <c r="L420" s="8">
        <v>30.93</v>
      </c>
      <c r="M420" s="8">
        <v>22.67</v>
      </c>
      <c r="N420" s="8">
        <v>56.85</v>
      </c>
      <c r="O420" s="8">
        <v>103.94</v>
      </c>
      <c r="P420" s="8">
        <v>47.93</v>
      </c>
      <c r="R420" s="6">
        <v>1411.63</v>
      </c>
      <c r="S420" s="6">
        <v>13625.58</v>
      </c>
      <c r="T420" s="6">
        <v>13778.58</v>
      </c>
      <c r="U420" s="6">
        <v>6348.5</v>
      </c>
      <c r="V420" s="6">
        <v>2504.65</v>
      </c>
      <c r="X420" s="6">
        <v>15307.78</v>
      </c>
      <c r="Y420" s="6">
        <v>27370.6</v>
      </c>
      <c r="Z420" s="6">
        <v>48.22</v>
      </c>
      <c r="AC420" s="20">
        <v>863.1</v>
      </c>
    </row>
    <row r="421" spans="1:29">
      <c r="A421" s="5">
        <f t="shared" si="6"/>
        <v>39458</v>
      </c>
      <c r="B421" s="8">
        <v>6.17</v>
      </c>
      <c r="C421" s="8">
        <v>81.08</v>
      </c>
      <c r="D421" s="8">
        <v>33.909999999999997</v>
      </c>
      <c r="E421" s="8">
        <v>319.12</v>
      </c>
      <c r="G421" s="8">
        <v>47.72</v>
      </c>
      <c r="H421" s="8">
        <v>67.88</v>
      </c>
      <c r="I421" s="8">
        <v>40.86</v>
      </c>
      <c r="J421" s="8">
        <v>39.729999999999997</v>
      </c>
      <c r="K421" s="8">
        <v>30.32</v>
      </c>
      <c r="L421" s="8">
        <v>31.89</v>
      </c>
      <c r="M421" s="8">
        <v>21.99</v>
      </c>
      <c r="N421" s="8">
        <v>60.55</v>
      </c>
      <c r="O421" s="8">
        <v>102.93</v>
      </c>
      <c r="P421" s="8">
        <v>51.2</v>
      </c>
      <c r="R421" s="6">
        <v>1401.02</v>
      </c>
      <c r="S421" s="6">
        <v>13339.85</v>
      </c>
      <c r="T421" s="6">
        <v>13632.57</v>
      </c>
      <c r="U421" s="6">
        <v>6202</v>
      </c>
      <c r="V421" s="6">
        <v>2439.94</v>
      </c>
      <c r="X421" s="6">
        <v>14691.41</v>
      </c>
      <c r="Y421" s="6">
        <v>27519.69</v>
      </c>
      <c r="Z421" s="6">
        <v>48.95</v>
      </c>
      <c r="AC421" s="20">
        <v>896.1</v>
      </c>
    </row>
    <row r="422" spans="1:29">
      <c r="A422" s="5">
        <f t="shared" si="6"/>
        <v>39465</v>
      </c>
      <c r="B422" s="8">
        <v>5.76</v>
      </c>
      <c r="C422" s="8">
        <v>79.760000000000005</v>
      </c>
      <c r="D422" s="8">
        <v>33.01</v>
      </c>
      <c r="E422" s="8">
        <v>300.12</v>
      </c>
      <c r="G422" s="8">
        <v>47.58</v>
      </c>
      <c r="H422" s="8">
        <v>66.290000000000006</v>
      </c>
      <c r="I422" s="8">
        <v>39.590000000000003</v>
      </c>
      <c r="J422" s="8">
        <v>36.549999999999997</v>
      </c>
      <c r="K422" s="8">
        <v>28.51</v>
      </c>
      <c r="L422" s="8">
        <v>30.37</v>
      </c>
      <c r="M422" s="8">
        <v>19</v>
      </c>
      <c r="N422" s="8">
        <v>53.32</v>
      </c>
      <c r="O422" s="8">
        <v>99.7</v>
      </c>
      <c r="P422" s="8">
        <v>46.73</v>
      </c>
      <c r="R422" s="6">
        <v>1325.19</v>
      </c>
      <c r="S422" s="6">
        <v>13450.65</v>
      </c>
      <c r="T422" s="6">
        <v>12737.12</v>
      </c>
      <c r="U422" s="6">
        <v>5901.7</v>
      </c>
      <c r="V422" s="6">
        <v>2340.02</v>
      </c>
      <c r="X422" s="6">
        <v>14110.79</v>
      </c>
      <c r="Y422" s="6">
        <v>26867.01</v>
      </c>
      <c r="Z422" s="6">
        <v>45.13</v>
      </c>
      <c r="AC422" s="20">
        <v>880.8</v>
      </c>
    </row>
    <row r="423" spans="1:29">
      <c r="A423" s="5">
        <f t="shared" si="6"/>
        <v>39472</v>
      </c>
      <c r="B423" s="8">
        <v>4.6399999999999997</v>
      </c>
      <c r="C423" s="8">
        <v>77.599999999999994</v>
      </c>
      <c r="D423" s="8">
        <v>32.94</v>
      </c>
      <c r="E423" s="8">
        <v>283.2</v>
      </c>
      <c r="G423" s="8">
        <v>48.09</v>
      </c>
      <c r="H423" s="8">
        <v>62.46</v>
      </c>
      <c r="I423" s="8">
        <v>43.64</v>
      </c>
      <c r="J423" s="8">
        <v>35.299999999999997</v>
      </c>
      <c r="K423" s="8">
        <v>28.68</v>
      </c>
      <c r="L423" s="8">
        <v>29.21</v>
      </c>
      <c r="M423" s="8">
        <v>20</v>
      </c>
      <c r="N423" s="8">
        <v>47.79</v>
      </c>
      <c r="O423" s="8">
        <v>102</v>
      </c>
      <c r="P423" s="8">
        <v>52.17</v>
      </c>
      <c r="R423" s="6">
        <v>1330.61</v>
      </c>
      <c r="S423" s="6">
        <v>13365.87</v>
      </c>
      <c r="T423" s="6">
        <v>12894.83</v>
      </c>
      <c r="U423" s="6">
        <v>5869</v>
      </c>
      <c r="V423" s="6">
        <v>2326.1999999999998</v>
      </c>
      <c r="X423" s="6">
        <v>13861.29</v>
      </c>
      <c r="Y423" s="6">
        <v>25201.87</v>
      </c>
      <c r="Z423" s="6">
        <v>44.45</v>
      </c>
      <c r="AC423" s="20">
        <v>910.5</v>
      </c>
    </row>
    <row r="424" spans="1:29">
      <c r="A424" s="5">
        <f t="shared" si="6"/>
        <v>39479</v>
      </c>
      <c r="B424" s="8">
        <v>4.78</v>
      </c>
      <c r="C424" s="8">
        <v>74.63</v>
      </c>
      <c r="D424" s="8">
        <v>30.45</v>
      </c>
      <c r="E424" s="8">
        <v>257.95</v>
      </c>
      <c r="G424" s="8">
        <v>51.18</v>
      </c>
      <c r="H424" s="8">
        <v>63.36</v>
      </c>
      <c r="I424" s="8">
        <v>48.25</v>
      </c>
      <c r="J424" s="8">
        <v>36.229999999999997</v>
      </c>
      <c r="K424" s="8">
        <v>30.66</v>
      </c>
      <c r="L424" s="8">
        <v>29.63</v>
      </c>
      <c r="M424" s="8">
        <v>21.77</v>
      </c>
      <c r="N424" s="8">
        <v>45.98</v>
      </c>
      <c r="O424" s="8">
        <v>109.8</v>
      </c>
      <c r="P424" s="8">
        <v>50.9</v>
      </c>
      <c r="R424" s="6">
        <v>1395.42</v>
      </c>
      <c r="S424" s="6">
        <v>12800.18</v>
      </c>
      <c r="T424" s="6">
        <v>13318.37</v>
      </c>
      <c r="U424" s="6">
        <v>6029.2</v>
      </c>
      <c r="V424" s="6">
        <v>2413.36</v>
      </c>
      <c r="X424" s="6">
        <v>13629.16</v>
      </c>
      <c r="Y424" s="6">
        <v>25122.37</v>
      </c>
      <c r="Z424" s="6">
        <v>46.54</v>
      </c>
      <c r="AC424" s="20">
        <v>908.7</v>
      </c>
    </row>
    <row r="425" spans="1:29">
      <c r="A425" s="5">
        <f t="shared" si="6"/>
        <v>39486</v>
      </c>
      <c r="B425" s="8">
        <v>4.4800000000000004</v>
      </c>
      <c r="C425" s="8">
        <v>73.5</v>
      </c>
      <c r="D425" s="8">
        <v>28.56</v>
      </c>
      <c r="E425" s="8">
        <v>258.33999999999997</v>
      </c>
      <c r="G425" s="8">
        <v>48.76</v>
      </c>
      <c r="H425" s="8">
        <v>62.03</v>
      </c>
      <c r="I425" s="8">
        <v>43.82</v>
      </c>
      <c r="J425" s="8">
        <v>34.049999999999997</v>
      </c>
      <c r="K425" s="8">
        <v>32.119999999999997</v>
      </c>
      <c r="L425" s="8">
        <v>29.63</v>
      </c>
      <c r="M425" s="8">
        <v>20.27</v>
      </c>
      <c r="N425" s="8">
        <v>44.53</v>
      </c>
      <c r="O425" s="8">
        <v>108.63</v>
      </c>
      <c r="P425" s="8">
        <v>50.1</v>
      </c>
      <c r="R425" s="6">
        <v>1331.29</v>
      </c>
      <c r="S425" s="6">
        <v>12606.3</v>
      </c>
      <c r="T425" s="6">
        <v>12989.34</v>
      </c>
      <c r="U425" s="6">
        <v>5784</v>
      </c>
      <c r="V425" s="6">
        <v>2304.85</v>
      </c>
      <c r="X425" s="6">
        <v>13497.16</v>
      </c>
      <c r="Y425" s="6">
        <v>24123.58</v>
      </c>
      <c r="Z425" s="6">
        <v>44.1</v>
      </c>
      <c r="AC425" s="20">
        <v>918.4</v>
      </c>
    </row>
    <row r="426" spans="1:29">
      <c r="A426" s="5">
        <f t="shared" si="6"/>
        <v>39493</v>
      </c>
      <c r="B426" s="8">
        <v>4.45</v>
      </c>
      <c r="C426" s="8">
        <v>72.959999999999994</v>
      </c>
      <c r="D426" s="8">
        <v>28.42</v>
      </c>
      <c r="E426" s="8">
        <v>264.82</v>
      </c>
      <c r="G426" s="8">
        <v>49.44</v>
      </c>
      <c r="H426" s="8">
        <v>62.9</v>
      </c>
      <c r="I426" s="8">
        <v>43.25</v>
      </c>
      <c r="J426" s="8">
        <v>35.369999999999997</v>
      </c>
      <c r="K426" s="8">
        <v>32.49</v>
      </c>
      <c r="L426" s="8">
        <v>29.38</v>
      </c>
      <c r="M426" s="8">
        <v>20.11</v>
      </c>
      <c r="N426" s="8">
        <v>47.53</v>
      </c>
      <c r="O426" s="8">
        <v>110.99</v>
      </c>
      <c r="P426" s="8">
        <v>47.59</v>
      </c>
      <c r="R426" s="6">
        <v>1349.99</v>
      </c>
      <c r="S426" s="6">
        <v>12099.3</v>
      </c>
      <c r="T426" s="6">
        <v>13226.76</v>
      </c>
      <c r="U426" s="6">
        <v>5787.6</v>
      </c>
      <c r="V426" s="6">
        <v>2321.8000000000002</v>
      </c>
      <c r="X426" s="6">
        <v>13017.24</v>
      </c>
      <c r="Y426" s="6">
        <v>24812.32</v>
      </c>
      <c r="Z426" s="6">
        <v>46.12</v>
      </c>
      <c r="AC426" s="20">
        <v>902.8</v>
      </c>
    </row>
    <row r="427" spans="1:29">
      <c r="A427" s="5">
        <f t="shared" si="6"/>
        <v>39500</v>
      </c>
      <c r="B427" s="8">
        <v>4.2699999999999996</v>
      </c>
      <c r="C427" s="8">
        <v>72.08</v>
      </c>
      <c r="D427" s="8">
        <v>27.68</v>
      </c>
      <c r="E427" s="8">
        <v>253.9</v>
      </c>
      <c r="G427" s="8">
        <v>49.97</v>
      </c>
      <c r="H427" s="8">
        <v>63.18</v>
      </c>
      <c r="I427" s="8">
        <v>43.93</v>
      </c>
      <c r="J427" s="8">
        <v>33.840000000000003</v>
      </c>
      <c r="K427" s="8">
        <v>32.57</v>
      </c>
      <c r="L427" s="8">
        <v>29.13</v>
      </c>
      <c r="M427" s="8">
        <v>19.82</v>
      </c>
      <c r="N427" s="8">
        <v>46.07</v>
      </c>
      <c r="O427" s="8">
        <v>110.73</v>
      </c>
      <c r="P427" s="8">
        <v>50.16</v>
      </c>
      <c r="R427" s="6">
        <v>1353.11</v>
      </c>
      <c r="S427" s="6">
        <v>12207.17</v>
      </c>
      <c r="T427" s="6">
        <v>13585.93</v>
      </c>
      <c r="U427" s="6">
        <v>5888.5</v>
      </c>
      <c r="V427" s="6">
        <v>2303.35</v>
      </c>
      <c r="X427" s="6">
        <v>13622.56</v>
      </c>
      <c r="Y427" s="6">
        <v>24148.43</v>
      </c>
      <c r="Z427" s="6">
        <v>47.07</v>
      </c>
      <c r="AC427" s="20">
        <v>944.7</v>
      </c>
    </row>
    <row r="428" spans="1:29">
      <c r="A428" s="5">
        <f t="shared" si="6"/>
        <v>39507</v>
      </c>
      <c r="B428" s="8">
        <v>4.47</v>
      </c>
      <c r="C428" s="8">
        <v>64.47</v>
      </c>
      <c r="D428" s="8">
        <v>27.2</v>
      </c>
      <c r="E428" s="8">
        <v>235.59</v>
      </c>
      <c r="G428" s="8">
        <v>49.59</v>
      </c>
      <c r="H428" s="8">
        <v>61.96</v>
      </c>
      <c r="I428" s="8">
        <v>40.65</v>
      </c>
      <c r="J428" s="8">
        <v>33.96</v>
      </c>
      <c r="K428" s="8">
        <v>32.409999999999997</v>
      </c>
      <c r="L428" s="8">
        <v>29.23</v>
      </c>
      <c r="M428" s="8">
        <v>19.97</v>
      </c>
      <c r="N428" s="8">
        <v>44.3</v>
      </c>
      <c r="O428" s="8">
        <v>108.55</v>
      </c>
      <c r="P428" s="8">
        <v>51.95</v>
      </c>
      <c r="R428" s="6">
        <v>1330.63</v>
      </c>
      <c r="S428" s="6">
        <v>12743.19</v>
      </c>
      <c r="T428" s="6">
        <v>13582.69</v>
      </c>
      <c r="U428" s="6">
        <v>5884.3</v>
      </c>
      <c r="V428" s="6">
        <v>2271.48</v>
      </c>
      <c r="X428" s="6">
        <v>13500.46</v>
      </c>
      <c r="Y428" s="6">
        <v>23305.040000000001</v>
      </c>
      <c r="Z428" s="6">
        <v>46.54</v>
      </c>
      <c r="AC428" s="20">
        <v>972.1</v>
      </c>
    </row>
    <row r="429" spans="1:29">
      <c r="A429" s="5">
        <f t="shared" si="6"/>
        <v>39514</v>
      </c>
      <c r="B429" s="8">
        <v>4.37</v>
      </c>
      <c r="C429" s="8">
        <v>64.09</v>
      </c>
      <c r="D429" s="8">
        <v>27.87</v>
      </c>
      <c r="E429" s="8">
        <v>216.67</v>
      </c>
      <c r="G429" s="8">
        <v>49.9</v>
      </c>
      <c r="H429" s="8">
        <v>61.51</v>
      </c>
      <c r="I429" s="8">
        <v>37.56</v>
      </c>
      <c r="J429" s="8">
        <v>32.799999999999997</v>
      </c>
      <c r="K429" s="8">
        <v>30.76</v>
      </c>
      <c r="L429" s="8">
        <v>29.43</v>
      </c>
      <c r="M429" s="8">
        <v>20.07</v>
      </c>
      <c r="N429" s="8">
        <v>41.75</v>
      </c>
      <c r="O429" s="8">
        <v>103.37</v>
      </c>
      <c r="P429" s="8">
        <v>50.42</v>
      </c>
      <c r="R429" s="6">
        <v>1293.3699999999999</v>
      </c>
      <c r="S429" s="6">
        <v>12182.13</v>
      </c>
      <c r="T429" s="6">
        <v>13281.72</v>
      </c>
      <c r="U429" s="6">
        <v>5699.9</v>
      </c>
      <c r="V429" s="6">
        <v>2212.4899999999998</v>
      </c>
      <c r="X429" s="6">
        <v>13603.02</v>
      </c>
      <c r="Y429" s="6">
        <v>24331.67</v>
      </c>
      <c r="Z429" s="6">
        <v>44.44</v>
      </c>
      <c r="AC429" s="20">
        <v>972.2</v>
      </c>
    </row>
    <row r="430" spans="1:29">
      <c r="A430" s="5">
        <f t="shared" si="6"/>
        <v>39521</v>
      </c>
      <c r="B430" s="8">
        <v>4.5199999999999996</v>
      </c>
      <c r="C430" s="8">
        <v>68.22</v>
      </c>
      <c r="D430" s="8">
        <v>27.96</v>
      </c>
      <c r="E430" s="8">
        <v>218.96</v>
      </c>
      <c r="G430" s="8">
        <v>49.82</v>
      </c>
      <c r="H430" s="8">
        <v>62.65</v>
      </c>
      <c r="I430" s="8">
        <v>36.54</v>
      </c>
      <c r="J430" s="8">
        <v>31.62</v>
      </c>
      <c r="K430" s="8">
        <v>30.78</v>
      </c>
      <c r="L430" s="8">
        <v>28.77</v>
      </c>
      <c r="M430" s="8">
        <v>20.66</v>
      </c>
      <c r="N430" s="8">
        <v>40.97</v>
      </c>
      <c r="O430" s="8">
        <v>100.28</v>
      </c>
      <c r="P430" s="8">
        <v>53.31</v>
      </c>
      <c r="R430" s="6">
        <v>1288.1400000000001</v>
      </c>
      <c r="S430" s="6">
        <v>12348.21</v>
      </c>
      <c r="T430" s="6">
        <v>13252.84</v>
      </c>
      <c r="U430" s="6">
        <v>5631.7</v>
      </c>
      <c r="V430" s="6">
        <v>2212.4899999999998</v>
      </c>
      <c r="X430" s="6">
        <v>12782.8</v>
      </c>
      <c r="Y430" s="6">
        <v>22501.33</v>
      </c>
      <c r="Z430" s="6">
        <v>43.71</v>
      </c>
      <c r="AC430" s="20">
        <v>998.2</v>
      </c>
    </row>
    <row r="431" spans="1:29">
      <c r="A431" s="5">
        <f t="shared" si="6"/>
        <v>39528</v>
      </c>
      <c r="B431" s="8">
        <v>4.76</v>
      </c>
      <c r="C431" s="8">
        <v>73.19</v>
      </c>
      <c r="D431" s="8">
        <v>29.18</v>
      </c>
      <c r="E431" s="8">
        <v>216.77</v>
      </c>
      <c r="G431" s="8">
        <v>53.23</v>
      </c>
      <c r="H431" s="8">
        <v>65.38</v>
      </c>
      <c r="I431" s="8">
        <v>45.97</v>
      </c>
      <c r="J431" s="8">
        <v>33.770000000000003</v>
      </c>
      <c r="K431" s="8">
        <v>31.9</v>
      </c>
      <c r="L431" s="8">
        <v>30.52</v>
      </c>
      <c r="M431" s="8">
        <v>21.75</v>
      </c>
      <c r="N431" s="8">
        <v>43.36</v>
      </c>
      <c r="O431" s="8">
        <v>103.16</v>
      </c>
      <c r="P431" s="8">
        <v>42</v>
      </c>
      <c r="R431" s="6">
        <v>1329.51</v>
      </c>
      <c r="S431" s="6">
        <v>12381.02</v>
      </c>
      <c r="T431" s="6">
        <v>12775.64</v>
      </c>
      <c r="U431" s="6">
        <v>5495.2</v>
      </c>
      <c r="V431" s="6">
        <v>2258.11</v>
      </c>
      <c r="X431" s="6">
        <v>12241.6</v>
      </c>
      <c r="Y431" s="6">
        <v>22237.11</v>
      </c>
      <c r="Z431" s="6">
        <v>42.87</v>
      </c>
      <c r="AC431" s="20">
        <v>919.6</v>
      </c>
    </row>
    <row r="432" spans="1:29">
      <c r="A432" s="5">
        <f t="shared" si="6"/>
        <v>39535</v>
      </c>
      <c r="B432" s="8">
        <v>5.1100000000000003</v>
      </c>
      <c r="C432" s="8">
        <v>69.760000000000005</v>
      </c>
      <c r="D432" s="8">
        <v>27.91</v>
      </c>
      <c r="E432" s="8">
        <v>219.04</v>
      </c>
      <c r="G432" s="8">
        <v>52.12</v>
      </c>
      <c r="H432" s="8">
        <v>64.180000000000007</v>
      </c>
      <c r="I432" s="8">
        <v>42.71</v>
      </c>
      <c r="J432" s="8">
        <v>33.520000000000003</v>
      </c>
      <c r="K432" s="8">
        <v>31</v>
      </c>
      <c r="L432" s="8">
        <v>30.47</v>
      </c>
      <c r="M432" s="8">
        <v>20.79</v>
      </c>
      <c r="N432" s="8">
        <v>44.51</v>
      </c>
      <c r="O432" s="8">
        <v>103.79</v>
      </c>
      <c r="P432" s="8">
        <v>44.7</v>
      </c>
      <c r="R432" s="6">
        <v>1315.22</v>
      </c>
      <c r="S432" s="6">
        <v>12266.39</v>
      </c>
      <c r="T432" s="6">
        <v>13233.79</v>
      </c>
      <c r="U432" s="6">
        <v>5692.9</v>
      </c>
      <c r="V432" s="6">
        <v>2261.1799999999998</v>
      </c>
      <c r="X432" s="6">
        <v>12482.57</v>
      </c>
      <c r="Y432" s="6">
        <v>21108.22</v>
      </c>
      <c r="Z432" s="6">
        <v>44.53</v>
      </c>
      <c r="AC432" s="20">
        <v>930.6</v>
      </c>
    </row>
    <row r="433" spans="1:29">
      <c r="A433" s="5">
        <f t="shared" si="6"/>
        <v>39542</v>
      </c>
      <c r="B433" s="8">
        <v>5.47</v>
      </c>
      <c r="C433" s="8">
        <v>76.87</v>
      </c>
      <c r="D433" s="8">
        <v>29.16</v>
      </c>
      <c r="E433" s="8">
        <v>235.54</v>
      </c>
      <c r="F433" s="8">
        <v>16.09</v>
      </c>
      <c r="G433" s="8">
        <v>54.4</v>
      </c>
      <c r="H433" s="8">
        <v>65.73</v>
      </c>
      <c r="I433" s="8">
        <v>45.57</v>
      </c>
      <c r="J433" s="8">
        <v>34.909999999999997</v>
      </c>
      <c r="K433" s="8">
        <v>31.24</v>
      </c>
      <c r="L433" s="8">
        <v>30.13</v>
      </c>
      <c r="M433" s="8">
        <v>21.87</v>
      </c>
      <c r="N433" s="8">
        <v>40</v>
      </c>
      <c r="O433" s="8">
        <v>97.98</v>
      </c>
      <c r="P433" s="8">
        <v>43.66</v>
      </c>
      <c r="R433" s="6">
        <v>1370.4</v>
      </c>
      <c r="S433" s="6">
        <v>11893.69</v>
      </c>
      <c r="T433" s="6">
        <v>13668.19</v>
      </c>
      <c r="U433" s="6">
        <v>5947.1</v>
      </c>
      <c r="V433" s="6">
        <v>2370.98</v>
      </c>
      <c r="X433" s="6">
        <v>12820.47</v>
      </c>
      <c r="Y433" s="6">
        <v>23285.95</v>
      </c>
      <c r="Z433" s="6">
        <v>46.92</v>
      </c>
      <c r="AC433" s="20">
        <v>909</v>
      </c>
    </row>
    <row r="434" spans="1:29">
      <c r="A434" s="5">
        <f t="shared" si="6"/>
        <v>39549</v>
      </c>
      <c r="B434" s="8">
        <v>5.26</v>
      </c>
      <c r="C434" s="8">
        <v>71.989999999999995</v>
      </c>
      <c r="D434" s="8">
        <v>28.28</v>
      </c>
      <c r="E434" s="8">
        <v>228.72</v>
      </c>
      <c r="F434" s="8">
        <v>15.69</v>
      </c>
      <c r="G434" s="8">
        <v>54.8</v>
      </c>
      <c r="H434" s="8">
        <v>66</v>
      </c>
      <c r="I434" s="8">
        <v>42.53</v>
      </c>
      <c r="J434" s="8">
        <v>33.270000000000003</v>
      </c>
      <c r="K434" s="8">
        <v>30.18</v>
      </c>
      <c r="L434" s="8">
        <v>30.15</v>
      </c>
      <c r="M434" s="8">
        <v>21.24</v>
      </c>
      <c r="N434" s="8">
        <v>41.14</v>
      </c>
      <c r="O434" s="8">
        <v>96.02</v>
      </c>
      <c r="P434" s="8">
        <v>42.69</v>
      </c>
      <c r="R434" s="6">
        <v>1332.83</v>
      </c>
      <c r="S434" s="6">
        <v>11951.09</v>
      </c>
      <c r="T434" s="6">
        <v>13683.03</v>
      </c>
      <c r="U434" s="6">
        <v>5895.5</v>
      </c>
      <c r="V434" s="6">
        <v>2290.2399999999998</v>
      </c>
      <c r="X434" s="6">
        <v>13293.22</v>
      </c>
      <c r="Y434" s="6">
        <v>24264.63</v>
      </c>
      <c r="Z434" s="6">
        <v>46.45</v>
      </c>
      <c r="AC434" s="20">
        <v>923.6</v>
      </c>
    </row>
    <row r="435" spans="1:29">
      <c r="A435" s="5">
        <f t="shared" si="6"/>
        <v>39556</v>
      </c>
      <c r="B435" s="8">
        <v>5.75</v>
      </c>
      <c r="C435" s="8">
        <v>80.099999999999994</v>
      </c>
      <c r="D435" s="8">
        <v>30</v>
      </c>
      <c r="E435" s="8">
        <v>269.7</v>
      </c>
      <c r="F435" s="8">
        <v>16.12</v>
      </c>
      <c r="G435" s="8">
        <v>56.31</v>
      </c>
      <c r="H435" s="8">
        <v>66.510000000000005</v>
      </c>
      <c r="I435" s="8">
        <v>45.76</v>
      </c>
      <c r="J435" s="8">
        <v>33.69</v>
      </c>
      <c r="K435" s="8">
        <v>31.33</v>
      </c>
      <c r="L435" s="8">
        <v>30.06</v>
      </c>
      <c r="M435" s="8">
        <v>22.55</v>
      </c>
      <c r="N435" s="8">
        <v>39.76</v>
      </c>
      <c r="O435" s="8">
        <v>101.55</v>
      </c>
      <c r="P435" s="8">
        <v>43.76</v>
      </c>
      <c r="R435" s="6">
        <v>1390.33</v>
      </c>
      <c r="S435" s="6">
        <v>12361.32</v>
      </c>
      <c r="T435" s="6">
        <v>14237.06</v>
      </c>
      <c r="U435" s="6">
        <v>6056.5</v>
      </c>
      <c r="V435" s="6">
        <v>2402.9699999999998</v>
      </c>
      <c r="X435" s="6">
        <v>13323.73</v>
      </c>
      <c r="Y435" s="6">
        <v>24667.79</v>
      </c>
      <c r="Z435" s="6">
        <v>48.64</v>
      </c>
      <c r="AC435" s="20">
        <v>912.2</v>
      </c>
    </row>
    <row r="436" spans="1:29">
      <c r="A436" s="5">
        <f t="shared" si="6"/>
        <v>39563</v>
      </c>
      <c r="B436" s="8">
        <v>6.06</v>
      </c>
      <c r="C436" s="8">
        <v>80.86</v>
      </c>
      <c r="D436" s="8">
        <v>29.83</v>
      </c>
      <c r="E436" s="8">
        <v>272.02</v>
      </c>
      <c r="F436" s="8">
        <v>16.53</v>
      </c>
      <c r="G436" s="8">
        <v>57.65</v>
      </c>
      <c r="H436" s="8">
        <v>67.31</v>
      </c>
      <c r="I436" s="8">
        <v>47.79</v>
      </c>
      <c r="J436" s="8">
        <v>34.630000000000003</v>
      </c>
      <c r="K436" s="8">
        <v>32.36</v>
      </c>
      <c r="L436" s="8">
        <v>29.67</v>
      </c>
      <c r="M436" s="8">
        <v>22.56</v>
      </c>
      <c r="N436" s="8">
        <v>40.72</v>
      </c>
      <c r="O436" s="8">
        <v>102.06</v>
      </c>
      <c r="P436" s="8">
        <v>39.67</v>
      </c>
      <c r="R436" s="6">
        <v>1397.84</v>
      </c>
      <c r="S436" s="6">
        <v>12216.4</v>
      </c>
      <c r="T436" s="6">
        <v>14103.87</v>
      </c>
      <c r="U436" s="6">
        <v>6091.4</v>
      </c>
      <c r="V436" s="6">
        <v>2422.9299999999998</v>
      </c>
      <c r="X436" s="6">
        <v>13476.45</v>
      </c>
      <c r="Y436" s="6">
        <v>24197.78</v>
      </c>
      <c r="Z436" s="6">
        <v>48.86</v>
      </c>
      <c r="AC436" s="20">
        <v>887.2</v>
      </c>
    </row>
    <row r="437" spans="1:29">
      <c r="A437" s="5">
        <f t="shared" si="6"/>
        <v>39570</v>
      </c>
      <c r="B437" s="8">
        <v>6.46</v>
      </c>
      <c r="C437" s="8">
        <v>77.31</v>
      </c>
      <c r="D437" s="8">
        <v>29.24</v>
      </c>
      <c r="E437" s="8">
        <v>290.64</v>
      </c>
      <c r="F437" s="8">
        <v>17.25</v>
      </c>
      <c r="G437" s="8">
        <v>57.5</v>
      </c>
      <c r="H437" s="8">
        <v>68.260000000000005</v>
      </c>
      <c r="I437" s="8">
        <v>48.66</v>
      </c>
      <c r="J437" s="8">
        <v>37.01</v>
      </c>
      <c r="K437" s="8">
        <v>33.49</v>
      </c>
      <c r="L437" s="8">
        <v>29.39</v>
      </c>
      <c r="M437" s="8">
        <v>23.58</v>
      </c>
      <c r="N437" s="8">
        <v>39.369999999999997</v>
      </c>
      <c r="O437" s="8">
        <v>104.94</v>
      </c>
      <c r="P437" s="8">
        <v>37.56</v>
      </c>
      <c r="R437" s="6">
        <v>1413.9</v>
      </c>
      <c r="S437" s="6">
        <v>12609.42</v>
      </c>
      <c r="T437" s="6">
        <v>14280.28</v>
      </c>
      <c r="U437" s="6">
        <v>6215.5</v>
      </c>
      <c r="V437" s="6">
        <v>2476.9899999999998</v>
      </c>
      <c r="X437" s="6">
        <v>13863.47</v>
      </c>
      <c r="Y437" s="6">
        <v>25516.78</v>
      </c>
      <c r="Z437" s="6">
        <v>49.88</v>
      </c>
      <c r="AC437" s="20">
        <v>856.1</v>
      </c>
    </row>
    <row r="438" spans="1:29">
      <c r="A438" s="5">
        <f t="shared" si="6"/>
        <v>39577</v>
      </c>
      <c r="B438" s="8">
        <v>6.55</v>
      </c>
      <c r="C438" s="8">
        <v>72.41</v>
      </c>
      <c r="D438" s="8">
        <v>29.39</v>
      </c>
      <c r="E438" s="8">
        <v>286.60000000000002</v>
      </c>
      <c r="F438" s="8">
        <v>18.77</v>
      </c>
      <c r="G438" s="8">
        <v>57.18</v>
      </c>
      <c r="H438" s="8">
        <v>66.55</v>
      </c>
      <c r="I438" s="8">
        <v>46.57</v>
      </c>
      <c r="J438" s="8">
        <v>35.44</v>
      </c>
      <c r="K438" s="8">
        <v>34.299999999999997</v>
      </c>
      <c r="L438" s="8">
        <v>28.08</v>
      </c>
      <c r="M438" s="8">
        <v>23.37</v>
      </c>
      <c r="N438" s="8">
        <v>38.99</v>
      </c>
      <c r="O438" s="8">
        <v>101.31</v>
      </c>
      <c r="P438" s="8">
        <v>39.39</v>
      </c>
      <c r="R438" s="6">
        <v>1388.28</v>
      </c>
      <c r="S438" s="6">
        <v>12325.42</v>
      </c>
      <c r="T438" s="6">
        <v>14521.19</v>
      </c>
      <c r="U438" s="6">
        <v>6204.7</v>
      </c>
      <c r="V438" s="6">
        <v>2445.52</v>
      </c>
      <c r="X438" s="6">
        <v>14049.26</v>
      </c>
      <c r="Y438" s="6">
        <v>25768.26</v>
      </c>
      <c r="Z438" s="6">
        <v>49</v>
      </c>
      <c r="AC438" s="20">
        <v>884.5</v>
      </c>
    </row>
    <row r="439" spans="1:29">
      <c r="A439" s="5">
        <f t="shared" si="6"/>
        <v>39584</v>
      </c>
      <c r="B439" s="8">
        <v>6.7</v>
      </c>
      <c r="C439" s="8">
        <v>76.459999999999994</v>
      </c>
      <c r="D439" s="8">
        <v>29.99</v>
      </c>
      <c r="E439" s="8">
        <v>290.02999999999997</v>
      </c>
      <c r="F439" s="8">
        <v>20.69</v>
      </c>
      <c r="G439" s="8">
        <v>57.04</v>
      </c>
      <c r="H439" s="8">
        <v>66.680000000000007</v>
      </c>
      <c r="I439" s="8">
        <v>46.53</v>
      </c>
      <c r="J439" s="8">
        <v>36.25</v>
      </c>
      <c r="K439" s="8">
        <v>34.909999999999997</v>
      </c>
      <c r="L439" s="8">
        <v>28.54</v>
      </c>
      <c r="M439" s="8">
        <v>25</v>
      </c>
      <c r="N439" s="8">
        <v>40</v>
      </c>
      <c r="O439" s="8">
        <v>101.87</v>
      </c>
      <c r="P439" s="8">
        <v>40.200000000000003</v>
      </c>
      <c r="R439" s="6">
        <v>1425.35</v>
      </c>
      <c r="S439" s="6">
        <v>12849.36</v>
      </c>
      <c r="T439" s="6">
        <v>14984.2</v>
      </c>
      <c r="U439" s="6">
        <v>6304.3</v>
      </c>
      <c r="V439" s="6">
        <v>2528.85</v>
      </c>
      <c r="X439" s="6">
        <v>13655.34</v>
      </c>
      <c r="Y439" s="6">
        <v>25063.17</v>
      </c>
      <c r="Z439" s="6">
        <v>51.7</v>
      </c>
      <c r="AC439" s="20">
        <v>899</v>
      </c>
    </row>
    <row r="440" spans="1:29">
      <c r="A440" s="5">
        <f t="shared" si="6"/>
        <v>39591</v>
      </c>
      <c r="B440" s="8">
        <v>6.47</v>
      </c>
      <c r="C440" s="8">
        <v>78.349999999999994</v>
      </c>
      <c r="D440" s="8">
        <v>28.05</v>
      </c>
      <c r="E440" s="8">
        <v>272.31</v>
      </c>
      <c r="F440" s="8">
        <v>20.72</v>
      </c>
      <c r="G440" s="8">
        <v>55.75</v>
      </c>
      <c r="H440" s="8">
        <v>64.92</v>
      </c>
      <c r="I440" s="8">
        <v>42.32</v>
      </c>
      <c r="J440" s="8">
        <v>34.67</v>
      </c>
      <c r="K440" s="8">
        <v>33.229999999999997</v>
      </c>
      <c r="L440" s="8">
        <v>29.32</v>
      </c>
      <c r="M440" s="8">
        <v>23.41</v>
      </c>
      <c r="N440" s="8">
        <v>38.74</v>
      </c>
      <c r="O440" s="8">
        <v>98.89</v>
      </c>
      <c r="P440" s="8">
        <v>42.07</v>
      </c>
      <c r="R440" s="6">
        <v>1375.93</v>
      </c>
      <c r="S440" s="6">
        <v>12891.86</v>
      </c>
      <c r="T440" s="6">
        <v>14723.36</v>
      </c>
      <c r="U440" s="6">
        <v>6087.3</v>
      </c>
      <c r="V440" s="6">
        <v>2444.67</v>
      </c>
      <c r="X440" s="6">
        <v>14219.48</v>
      </c>
      <c r="Y440" s="6">
        <v>25618.86</v>
      </c>
      <c r="Z440" s="6">
        <v>49.56</v>
      </c>
      <c r="AC440" s="20">
        <v>925.6</v>
      </c>
    </row>
    <row r="441" spans="1:29">
      <c r="A441" s="5">
        <f t="shared" si="6"/>
        <v>39598</v>
      </c>
      <c r="B441" s="8">
        <v>6.74</v>
      </c>
      <c r="C441" s="8">
        <v>81.62</v>
      </c>
      <c r="D441" s="8">
        <v>28.32</v>
      </c>
      <c r="E441" s="8">
        <v>292.89</v>
      </c>
      <c r="F441" s="8">
        <v>20.59</v>
      </c>
      <c r="G441" s="8">
        <v>57.74</v>
      </c>
      <c r="H441" s="8">
        <v>66.739999999999995</v>
      </c>
      <c r="I441" s="8">
        <v>43</v>
      </c>
      <c r="J441" s="8">
        <v>35.97</v>
      </c>
      <c r="K441" s="8">
        <v>33.6</v>
      </c>
      <c r="L441" s="8">
        <v>28.63</v>
      </c>
      <c r="M441" s="8">
        <v>23.18</v>
      </c>
      <c r="N441" s="8">
        <v>38.96</v>
      </c>
      <c r="O441" s="8">
        <v>102.05</v>
      </c>
      <c r="P441" s="8">
        <v>40.29</v>
      </c>
      <c r="R441" s="6">
        <v>1400.38</v>
      </c>
      <c r="S441" s="6">
        <v>13058.2</v>
      </c>
      <c r="T441" s="6">
        <v>14714.73</v>
      </c>
      <c r="U441" s="6">
        <v>6053.5</v>
      </c>
      <c r="V441" s="6">
        <v>2522.66</v>
      </c>
      <c r="X441" s="6">
        <v>14012.2</v>
      </c>
      <c r="Y441" s="6">
        <v>24714.07</v>
      </c>
      <c r="Z441" s="6">
        <v>50.43</v>
      </c>
      <c r="AC441" s="20">
        <v>887.3</v>
      </c>
    </row>
    <row r="442" spans="1:29">
      <c r="A442" s="5">
        <f t="shared" si="6"/>
        <v>39605</v>
      </c>
      <c r="B442" s="8">
        <v>6.63</v>
      </c>
      <c r="C442" s="8">
        <v>80.63</v>
      </c>
      <c r="D442" s="8">
        <v>27.49</v>
      </c>
      <c r="E442" s="8">
        <v>283.5</v>
      </c>
      <c r="F442" s="8">
        <v>19.09</v>
      </c>
      <c r="G442" s="8">
        <v>58.37</v>
      </c>
      <c r="H442" s="8">
        <v>65.760000000000005</v>
      </c>
      <c r="I442" s="8">
        <v>40.090000000000003</v>
      </c>
      <c r="J442" s="8">
        <v>35.74</v>
      </c>
      <c r="K442" s="8">
        <v>33.01</v>
      </c>
      <c r="L442" s="8">
        <v>27.9</v>
      </c>
      <c r="M442" s="8">
        <v>22.9</v>
      </c>
      <c r="N442" s="8">
        <v>37.49</v>
      </c>
      <c r="O442" s="8">
        <v>102.64</v>
      </c>
      <c r="P442" s="8">
        <v>42.07</v>
      </c>
      <c r="R442" s="6">
        <v>1360.68</v>
      </c>
      <c r="S442" s="6">
        <v>12745.88</v>
      </c>
      <c r="T442" s="6">
        <v>14969.55</v>
      </c>
      <c r="U442" s="6">
        <v>5906.8</v>
      </c>
      <c r="V442" s="6">
        <v>2474.56</v>
      </c>
      <c r="X442" s="6">
        <v>14338.54</v>
      </c>
      <c r="Y442" s="6">
        <v>24533.119999999999</v>
      </c>
      <c r="Z442" s="6">
        <v>48.24</v>
      </c>
      <c r="AC442" s="20">
        <v>895.4</v>
      </c>
    </row>
    <row r="443" spans="1:29">
      <c r="A443" s="5">
        <f t="shared" si="6"/>
        <v>39612</v>
      </c>
      <c r="B443" s="8">
        <v>6.16</v>
      </c>
      <c r="C443" s="8">
        <v>79.17</v>
      </c>
      <c r="D443" s="8">
        <v>29.07</v>
      </c>
      <c r="E443" s="8">
        <v>285.75</v>
      </c>
      <c r="F443" s="8">
        <v>21.59</v>
      </c>
      <c r="G443" s="8">
        <v>59.18</v>
      </c>
      <c r="H443" s="8">
        <v>66.27</v>
      </c>
      <c r="I443" s="8">
        <v>39.58</v>
      </c>
      <c r="J443" s="8">
        <v>34.9</v>
      </c>
      <c r="K443" s="8">
        <v>33.93</v>
      </c>
      <c r="L443" s="8">
        <v>27.71</v>
      </c>
      <c r="M443" s="8">
        <v>22.66</v>
      </c>
      <c r="N443" s="8">
        <v>35.53</v>
      </c>
      <c r="O443" s="8">
        <v>102.71</v>
      </c>
      <c r="P443" s="8">
        <v>38.549999999999997</v>
      </c>
      <c r="R443" s="6">
        <v>1360.03</v>
      </c>
      <c r="S443" s="6">
        <v>12986.8</v>
      </c>
      <c r="T443" s="6">
        <v>14778.46</v>
      </c>
      <c r="U443" s="6">
        <v>5802.8</v>
      </c>
      <c r="V443" s="6">
        <v>2454.5</v>
      </c>
      <c r="X443" s="6">
        <v>14489.44</v>
      </c>
      <c r="Y443" s="6">
        <v>24402.18</v>
      </c>
      <c r="Z443" s="6">
        <v>47.07</v>
      </c>
      <c r="AC443" s="20">
        <v>870.3</v>
      </c>
    </row>
    <row r="444" spans="1:29">
      <c r="A444" s="5">
        <f t="shared" si="6"/>
        <v>39619</v>
      </c>
      <c r="B444" s="8">
        <v>6.26</v>
      </c>
      <c r="C444" s="8">
        <v>81.099999999999994</v>
      </c>
      <c r="D444" s="8">
        <v>28.23</v>
      </c>
      <c r="E444" s="8">
        <v>273.20999999999998</v>
      </c>
      <c r="F444" s="8">
        <v>20.91</v>
      </c>
      <c r="G444" s="8">
        <v>56.26</v>
      </c>
      <c r="H444" s="8">
        <v>64.06</v>
      </c>
      <c r="I444" s="8">
        <v>37.86</v>
      </c>
      <c r="J444" s="8">
        <v>33.08</v>
      </c>
      <c r="K444" s="8">
        <v>31.94</v>
      </c>
      <c r="L444" s="8">
        <v>26.83</v>
      </c>
      <c r="M444" s="8">
        <v>22.37</v>
      </c>
      <c r="N444" s="8">
        <v>35.130000000000003</v>
      </c>
      <c r="O444" s="8">
        <v>97.71</v>
      </c>
      <c r="P444" s="8">
        <v>40.43</v>
      </c>
      <c r="R444" s="6">
        <v>1317.93</v>
      </c>
      <c r="S444" s="6">
        <v>12479.63</v>
      </c>
      <c r="T444" s="6">
        <v>14580.67</v>
      </c>
      <c r="U444" s="6">
        <v>5620.8</v>
      </c>
      <c r="V444" s="6">
        <v>2406.09</v>
      </c>
      <c r="X444" s="6">
        <v>13973.73</v>
      </c>
      <c r="Y444" s="6">
        <v>22592.3</v>
      </c>
      <c r="Z444" s="6">
        <v>45.73</v>
      </c>
      <c r="AC444" s="20">
        <v>901.3</v>
      </c>
    </row>
    <row r="445" spans="1:29">
      <c r="A445" s="5">
        <f t="shared" si="6"/>
        <v>39626</v>
      </c>
      <c r="B445" s="8">
        <v>6.07</v>
      </c>
      <c r="C445" s="8">
        <v>74.66</v>
      </c>
      <c r="D445" s="8">
        <v>27.63</v>
      </c>
      <c r="E445" s="8">
        <v>264.02999999999997</v>
      </c>
      <c r="F445" s="8">
        <v>20.38</v>
      </c>
      <c r="G445" s="8">
        <v>56.3</v>
      </c>
      <c r="H445" s="8">
        <v>63.57</v>
      </c>
      <c r="I445" s="8">
        <v>35.049999999999997</v>
      </c>
      <c r="J445" s="8">
        <v>32.049999999999997</v>
      </c>
      <c r="K445" s="8">
        <v>31.57</v>
      </c>
      <c r="L445" s="8">
        <v>25.92</v>
      </c>
      <c r="M445" s="8">
        <v>21.49</v>
      </c>
      <c r="N445" s="8">
        <v>36.979999999999997</v>
      </c>
      <c r="O445" s="8">
        <v>94.33</v>
      </c>
      <c r="P445" s="8">
        <v>45</v>
      </c>
      <c r="R445" s="6">
        <v>1278.3800000000001</v>
      </c>
      <c r="S445" s="6">
        <v>12638.32</v>
      </c>
      <c r="T445" s="6">
        <v>14355.21</v>
      </c>
      <c r="U445" s="6">
        <v>5529.9</v>
      </c>
      <c r="V445" s="6">
        <v>2315.63</v>
      </c>
      <c r="X445" s="6">
        <v>13942.08</v>
      </c>
      <c r="Y445" s="6">
        <v>22745.599999999999</v>
      </c>
      <c r="Z445" s="6">
        <v>44.9</v>
      </c>
      <c r="AC445" s="20">
        <v>929.3</v>
      </c>
    </row>
    <row r="446" spans="1:29">
      <c r="A446" s="5">
        <f t="shared" si="6"/>
        <v>39633</v>
      </c>
      <c r="B446" s="8">
        <v>6.08</v>
      </c>
      <c r="C446" s="8">
        <v>72</v>
      </c>
      <c r="D446" s="8">
        <v>25.98</v>
      </c>
      <c r="E446" s="8">
        <v>268.5</v>
      </c>
      <c r="F446" s="8">
        <v>20.89</v>
      </c>
      <c r="G446" s="8">
        <v>56.6</v>
      </c>
      <c r="H446" s="8">
        <v>65.12</v>
      </c>
      <c r="I446" s="8">
        <v>35.31</v>
      </c>
      <c r="J446" s="8">
        <v>33.42</v>
      </c>
      <c r="K446" s="8">
        <v>30.9</v>
      </c>
      <c r="L446" s="8">
        <v>25.74</v>
      </c>
      <c r="M446" s="8">
        <v>20.66</v>
      </c>
      <c r="N446" s="8">
        <v>38.450000000000003</v>
      </c>
      <c r="O446" s="8">
        <v>92</v>
      </c>
      <c r="P446" s="8">
        <v>45.09</v>
      </c>
      <c r="R446" s="6">
        <v>1262.9000000000001</v>
      </c>
      <c r="S446" s="6">
        <v>12209.81</v>
      </c>
      <c r="T446" s="6">
        <v>14010.39</v>
      </c>
      <c r="U446" s="6">
        <v>5412.8</v>
      </c>
      <c r="V446" s="6">
        <v>2245.38</v>
      </c>
      <c r="X446" s="6">
        <v>13544.36</v>
      </c>
      <c r="Y446" s="6">
        <v>22042.35</v>
      </c>
      <c r="Z446" s="6">
        <v>43.04</v>
      </c>
      <c r="AC446" s="20">
        <v>931.9</v>
      </c>
    </row>
    <row r="447" spans="1:29">
      <c r="A447" s="5">
        <f t="shared" si="6"/>
        <v>39640</v>
      </c>
      <c r="B447" s="8">
        <v>6.16</v>
      </c>
      <c r="C447" s="8">
        <v>68.540000000000006</v>
      </c>
      <c r="D447" s="8">
        <v>25.25</v>
      </c>
      <c r="E447" s="8">
        <v>266.89</v>
      </c>
      <c r="F447" s="8">
        <v>20.65</v>
      </c>
      <c r="G447" s="8">
        <v>56.29</v>
      </c>
      <c r="H447" s="8">
        <v>66.260000000000005</v>
      </c>
      <c r="I447" s="8">
        <v>33.159999999999997</v>
      </c>
      <c r="J447" s="8">
        <v>32.65</v>
      </c>
      <c r="K447" s="8">
        <v>29.2</v>
      </c>
      <c r="L447" s="8">
        <v>25.14</v>
      </c>
      <c r="M447" s="8">
        <v>20.64</v>
      </c>
      <c r="N447" s="8">
        <v>36.75</v>
      </c>
      <c r="O447" s="8">
        <v>90.52</v>
      </c>
      <c r="P447" s="8">
        <v>49.21</v>
      </c>
      <c r="R447" s="6">
        <v>1239.49</v>
      </c>
      <c r="S447" s="6">
        <v>12307.4</v>
      </c>
      <c r="T447" s="6">
        <v>13709.1</v>
      </c>
      <c r="U447" s="6">
        <v>5261.6</v>
      </c>
      <c r="V447" s="6">
        <v>2239.08</v>
      </c>
      <c r="X447" s="6">
        <v>13237.89</v>
      </c>
      <c r="Y447" s="6">
        <v>21423.82</v>
      </c>
      <c r="Z447" s="6">
        <v>43.02</v>
      </c>
      <c r="AC447" s="20">
        <v>959.5</v>
      </c>
    </row>
    <row r="448" spans="1:29">
      <c r="A448" s="5">
        <f t="shared" si="6"/>
        <v>39647</v>
      </c>
      <c r="B448" s="8">
        <v>5.9</v>
      </c>
      <c r="C448" s="8">
        <v>69.12</v>
      </c>
      <c r="D448" s="8">
        <v>25.86</v>
      </c>
      <c r="E448" s="8">
        <v>240.66</v>
      </c>
      <c r="F448" s="8">
        <v>19.52</v>
      </c>
      <c r="G448" s="8">
        <v>57.92</v>
      </c>
      <c r="H448" s="8">
        <v>67.819999999999993</v>
      </c>
      <c r="I448" s="8">
        <v>40.020000000000003</v>
      </c>
      <c r="J448" s="8">
        <v>33.14</v>
      </c>
      <c r="K448" s="8">
        <v>30.9</v>
      </c>
      <c r="L448" s="8">
        <v>25.02</v>
      </c>
      <c r="M448" s="8">
        <v>22.09</v>
      </c>
      <c r="N448" s="8">
        <v>37.68</v>
      </c>
      <c r="O448" s="8">
        <v>89.29</v>
      </c>
      <c r="P448" s="8">
        <v>47.3</v>
      </c>
      <c r="R448" s="6">
        <v>1260.68</v>
      </c>
      <c r="S448" s="6">
        <v>11842.69</v>
      </c>
      <c r="T448" s="6">
        <v>13515.96</v>
      </c>
      <c r="U448" s="6">
        <v>5376.4</v>
      </c>
      <c r="V448" s="6">
        <v>2282.7800000000002</v>
      </c>
      <c r="X448" s="6">
        <v>13039.69</v>
      </c>
      <c r="Y448" s="6">
        <v>22184.55</v>
      </c>
      <c r="Z448" s="6">
        <v>43.3</v>
      </c>
      <c r="AC448" s="20">
        <v>957.3</v>
      </c>
    </row>
    <row r="449" spans="1:29">
      <c r="A449" s="5">
        <f t="shared" si="6"/>
        <v>39654</v>
      </c>
      <c r="B449" s="8">
        <v>5.79</v>
      </c>
      <c r="C449" s="8">
        <v>78.31</v>
      </c>
      <c r="D449" s="8">
        <v>26.16</v>
      </c>
      <c r="E449" s="8">
        <v>245.99</v>
      </c>
      <c r="F449" s="8">
        <v>18.64</v>
      </c>
      <c r="G449" s="8">
        <v>56.83</v>
      </c>
      <c r="H449" s="8">
        <v>69.03</v>
      </c>
      <c r="I449" s="8">
        <v>39.520000000000003</v>
      </c>
      <c r="J449" s="8">
        <v>32.21</v>
      </c>
      <c r="K449" s="8">
        <v>31.1</v>
      </c>
      <c r="L449" s="8">
        <v>26.03</v>
      </c>
      <c r="M449" s="8">
        <v>22.01</v>
      </c>
      <c r="N449" s="8">
        <v>32.68</v>
      </c>
      <c r="O449" s="8">
        <v>91.82</v>
      </c>
      <c r="P449" s="8">
        <v>43.87</v>
      </c>
      <c r="R449" s="6">
        <v>1257.76</v>
      </c>
      <c r="S449" s="6">
        <v>11346.51</v>
      </c>
      <c r="T449" s="6">
        <v>13378.81</v>
      </c>
      <c r="U449" s="6">
        <v>5352.6</v>
      </c>
      <c r="V449" s="6">
        <v>2310.5300000000002</v>
      </c>
      <c r="X449" s="6">
        <v>12803.7</v>
      </c>
      <c r="Y449" s="6">
        <v>21874.19</v>
      </c>
      <c r="Z449" s="6">
        <v>42.59</v>
      </c>
      <c r="AC449" s="20">
        <v>926.6</v>
      </c>
    </row>
    <row r="450" spans="1:29">
      <c r="A450" s="5">
        <f t="shared" si="6"/>
        <v>39661</v>
      </c>
      <c r="B450" s="8">
        <v>5.6</v>
      </c>
      <c r="C450" s="8">
        <v>75.75</v>
      </c>
      <c r="D450" s="8">
        <v>25.44</v>
      </c>
      <c r="E450" s="8">
        <v>233.93</v>
      </c>
      <c r="F450" s="8">
        <v>18.350000000000001</v>
      </c>
      <c r="G450" s="8">
        <v>57.75</v>
      </c>
      <c r="H450" s="8">
        <v>68.099999999999994</v>
      </c>
      <c r="I450" s="8">
        <v>40.76</v>
      </c>
      <c r="J450" s="8">
        <v>31.79</v>
      </c>
      <c r="K450" s="8">
        <v>30.08</v>
      </c>
      <c r="L450" s="8">
        <v>26.57</v>
      </c>
      <c r="M450" s="8">
        <v>22.35</v>
      </c>
      <c r="N450" s="8">
        <v>33.26</v>
      </c>
      <c r="O450" s="8">
        <v>85.08</v>
      </c>
      <c r="P450" s="8">
        <v>40.58</v>
      </c>
      <c r="R450" s="6">
        <v>1260.31</v>
      </c>
      <c r="S450" s="6">
        <v>11288.54</v>
      </c>
      <c r="T450" s="6">
        <v>13496.53</v>
      </c>
      <c r="U450" s="6">
        <v>5354.7</v>
      </c>
      <c r="V450" s="6">
        <v>2310.96</v>
      </c>
      <c r="X450" s="6">
        <v>13334.76</v>
      </c>
      <c r="Y450" s="6">
        <v>22740.71</v>
      </c>
      <c r="Z450" s="6">
        <v>42.46</v>
      </c>
      <c r="AC450" s="20">
        <v>909</v>
      </c>
    </row>
    <row r="451" spans="1:29">
      <c r="A451" s="5">
        <f t="shared" si="6"/>
        <v>39668</v>
      </c>
      <c r="B451" s="8">
        <v>6.06</v>
      </c>
      <c r="C451" s="8">
        <v>80.510000000000005</v>
      </c>
      <c r="D451" s="8">
        <v>28.13</v>
      </c>
      <c r="E451" s="8">
        <v>247.5</v>
      </c>
      <c r="F451" s="8">
        <v>17.989999999999998</v>
      </c>
      <c r="G451" s="8">
        <v>57.86</v>
      </c>
      <c r="H451" s="8">
        <v>71.55</v>
      </c>
      <c r="I451" s="8">
        <v>41.07</v>
      </c>
      <c r="J451" s="8">
        <v>32.340000000000003</v>
      </c>
      <c r="K451" s="8">
        <v>32.03</v>
      </c>
      <c r="L451" s="8">
        <v>27.71</v>
      </c>
      <c r="M451" s="8">
        <v>24.23</v>
      </c>
      <c r="N451" s="8">
        <v>35.950000000000003</v>
      </c>
      <c r="O451" s="8">
        <v>90.34</v>
      </c>
      <c r="P451" s="8">
        <v>35.200000000000003</v>
      </c>
      <c r="R451" s="6">
        <v>1296.32</v>
      </c>
      <c r="S451" s="6">
        <v>11100.54</v>
      </c>
      <c r="T451" s="6">
        <v>13341.74</v>
      </c>
      <c r="U451" s="6">
        <v>5489.2</v>
      </c>
      <c r="V451" s="6">
        <v>2414.1</v>
      </c>
      <c r="X451" s="6">
        <v>13094.59</v>
      </c>
      <c r="Y451" s="6">
        <v>22862.6</v>
      </c>
      <c r="Z451" s="6">
        <v>41.16</v>
      </c>
      <c r="AC451" s="20">
        <v>857.8</v>
      </c>
    </row>
    <row r="452" spans="1:29">
      <c r="A452" s="5">
        <f t="shared" si="6"/>
        <v>39675</v>
      </c>
      <c r="B452" s="8">
        <v>6.28</v>
      </c>
      <c r="C452" s="8">
        <v>86.4</v>
      </c>
      <c r="D452" s="8">
        <v>27.81</v>
      </c>
      <c r="E452" s="8">
        <v>255.07</v>
      </c>
      <c r="F452" s="8">
        <v>17.93</v>
      </c>
      <c r="G452" s="8">
        <v>59.37</v>
      </c>
      <c r="H452" s="8">
        <v>71.33</v>
      </c>
      <c r="I452" s="8">
        <v>38.07</v>
      </c>
      <c r="J452" s="8">
        <v>32.69</v>
      </c>
      <c r="K452" s="8">
        <v>32.5</v>
      </c>
      <c r="L452" s="8">
        <v>27.53</v>
      </c>
      <c r="M452" s="8">
        <v>24.26</v>
      </c>
      <c r="N452" s="8">
        <v>36.159999999999997</v>
      </c>
      <c r="O452" s="8">
        <v>90.91</v>
      </c>
      <c r="P452" s="8">
        <v>32.159999999999997</v>
      </c>
      <c r="R452" s="6">
        <v>1298.2</v>
      </c>
      <c r="S452" s="6">
        <v>11496.57</v>
      </c>
      <c r="T452" s="6">
        <v>13096.7</v>
      </c>
      <c r="U452" s="6">
        <v>5454.8</v>
      </c>
      <c r="V452" s="6">
        <v>2452.52</v>
      </c>
      <c r="X452" s="6">
        <v>13168.41</v>
      </c>
      <c r="Y452" s="6">
        <v>21885.21</v>
      </c>
      <c r="Z452" s="6">
        <v>40.270000000000003</v>
      </c>
      <c r="AC452" s="20">
        <v>786</v>
      </c>
    </row>
    <row r="453" spans="1:29">
      <c r="A453" s="5">
        <f t="shared" ref="A453:A516" si="7">A452+7</f>
        <v>39682</v>
      </c>
      <c r="B453" s="8">
        <v>6.31</v>
      </c>
      <c r="C453" s="8">
        <v>85.26</v>
      </c>
      <c r="D453" s="8">
        <v>27.84</v>
      </c>
      <c r="E453" s="8">
        <v>245.29</v>
      </c>
      <c r="F453" s="8">
        <v>18.149999999999999</v>
      </c>
      <c r="G453" s="8">
        <v>59.44</v>
      </c>
      <c r="H453" s="8">
        <v>71.42</v>
      </c>
      <c r="I453" s="8">
        <v>37.67</v>
      </c>
      <c r="J453" s="8">
        <v>32.99</v>
      </c>
      <c r="K453" s="8">
        <v>32.200000000000003</v>
      </c>
      <c r="L453" s="8">
        <v>27.19</v>
      </c>
      <c r="M453" s="8">
        <v>23.49</v>
      </c>
      <c r="N453" s="8">
        <v>35.270000000000003</v>
      </c>
      <c r="O453" s="8">
        <v>88.86</v>
      </c>
      <c r="P453" s="8">
        <v>34.76</v>
      </c>
      <c r="R453" s="6">
        <v>1292.2</v>
      </c>
      <c r="S453" s="6">
        <v>11370.69</v>
      </c>
      <c r="T453" s="6">
        <v>13447.29</v>
      </c>
      <c r="U453" s="6">
        <v>5505.6</v>
      </c>
      <c r="V453" s="6">
        <v>2414.71</v>
      </c>
      <c r="X453" s="6">
        <v>13019.41</v>
      </c>
      <c r="Y453" s="6">
        <v>21160.58</v>
      </c>
      <c r="Z453" s="6">
        <v>40.17</v>
      </c>
      <c r="AC453" s="20">
        <v>827.4</v>
      </c>
    </row>
    <row r="454" spans="1:29">
      <c r="A454" s="5">
        <f t="shared" si="7"/>
        <v>39689</v>
      </c>
      <c r="B454" s="8">
        <v>6.05</v>
      </c>
      <c r="C454" s="8">
        <v>80.81</v>
      </c>
      <c r="D454" s="8">
        <v>27.29</v>
      </c>
      <c r="E454" s="8">
        <v>231.64</v>
      </c>
      <c r="F454" s="8">
        <v>18.95</v>
      </c>
      <c r="G454" s="8">
        <v>59.07</v>
      </c>
      <c r="H454" s="8">
        <v>70.430000000000007</v>
      </c>
      <c r="I454" s="8">
        <v>38.49</v>
      </c>
      <c r="J454" s="8">
        <v>32.83</v>
      </c>
      <c r="K454" s="8">
        <v>32.35</v>
      </c>
      <c r="L454" s="8">
        <v>26.04</v>
      </c>
      <c r="M454" s="8">
        <v>22.87</v>
      </c>
      <c r="N454" s="8">
        <v>35.67</v>
      </c>
      <c r="O454" s="8">
        <v>89.59</v>
      </c>
      <c r="P454" s="8">
        <v>34.729999999999997</v>
      </c>
      <c r="R454" s="6">
        <v>1282.83</v>
      </c>
      <c r="S454" s="6">
        <v>11326.32</v>
      </c>
      <c r="T454" s="6">
        <v>13771.25</v>
      </c>
      <c r="U454" s="6">
        <v>5636.6</v>
      </c>
      <c r="V454" s="6">
        <v>2367.52</v>
      </c>
      <c r="X454" s="6">
        <v>12666.04</v>
      </c>
      <c r="Y454" s="6">
        <v>20392.060000000001</v>
      </c>
      <c r="Z454" s="6">
        <v>40.049999999999997</v>
      </c>
      <c r="AC454" s="20">
        <v>829.3</v>
      </c>
    </row>
    <row r="455" spans="1:29">
      <c r="A455" s="5">
        <f t="shared" si="7"/>
        <v>39696</v>
      </c>
      <c r="B455" s="8">
        <v>5.72</v>
      </c>
      <c r="C455" s="8">
        <v>79.19</v>
      </c>
      <c r="D455" s="8">
        <v>25.65</v>
      </c>
      <c r="E455" s="8">
        <v>222.12</v>
      </c>
      <c r="F455" s="8">
        <v>18.52</v>
      </c>
      <c r="G455" s="8">
        <v>60.74</v>
      </c>
      <c r="H455" s="8">
        <v>70.67</v>
      </c>
      <c r="I455" s="8">
        <v>39.6</v>
      </c>
      <c r="J455" s="8">
        <v>31.86</v>
      </c>
      <c r="K455" s="8">
        <v>31.36</v>
      </c>
      <c r="L455" s="8">
        <v>25.97</v>
      </c>
      <c r="M455" s="8">
        <v>20.61</v>
      </c>
      <c r="N455" s="8">
        <v>34.299999999999997</v>
      </c>
      <c r="O455" s="8">
        <v>88.82</v>
      </c>
      <c r="P455" s="8">
        <v>30.94</v>
      </c>
      <c r="R455" s="6">
        <v>1242.31</v>
      </c>
      <c r="S455" s="6">
        <v>11734.32</v>
      </c>
      <c r="T455" s="6">
        <v>12816.42</v>
      </c>
      <c r="U455" s="6">
        <v>5240.7</v>
      </c>
      <c r="V455" s="6">
        <v>2255.88</v>
      </c>
      <c r="X455" s="6">
        <v>13072.87</v>
      </c>
      <c r="Y455" s="6">
        <v>21261.89</v>
      </c>
      <c r="Z455" s="6">
        <v>36.96</v>
      </c>
      <c r="AC455" s="20">
        <v>797.6</v>
      </c>
    </row>
    <row r="456" spans="1:29">
      <c r="A456" s="5">
        <f t="shared" si="7"/>
        <v>39703</v>
      </c>
      <c r="B456" s="8">
        <v>5.32</v>
      </c>
      <c r="C456" s="8">
        <v>78.3</v>
      </c>
      <c r="D456" s="8">
        <v>27.62</v>
      </c>
      <c r="E456" s="8">
        <v>218.83</v>
      </c>
      <c r="F456" s="8">
        <v>18.98</v>
      </c>
      <c r="G456" s="8">
        <v>62.41</v>
      </c>
      <c r="H456" s="8">
        <v>70.59</v>
      </c>
      <c r="I456" s="8">
        <v>41.17</v>
      </c>
      <c r="J456" s="8">
        <v>32.25</v>
      </c>
      <c r="K456" s="8">
        <v>33.26</v>
      </c>
      <c r="L456" s="8">
        <v>27.25</v>
      </c>
      <c r="M456" s="8">
        <v>20.16</v>
      </c>
      <c r="N456" s="8">
        <v>33.82</v>
      </c>
      <c r="O456" s="8">
        <v>90.92</v>
      </c>
      <c r="P456" s="8">
        <v>29.57</v>
      </c>
      <c r="R456" s="6">
        <v>1251.7</v>
      </c>
      <c r="S456" s="6">
        <v>11659.9</v>
      </c>
      <c r="T456" s="6">
        <v>12769.58</v>
      </c>
      <c r="U456" s="6">
        <v>5416.7</v>
      </c>
      <c r="V456" s="6">
        <v>2261.27</v>
      </c>
      <c r="X456" s="6">
        <v>12212.23</v>
      </c>
      <c r="Y456" s="6">
        <v>19933.28</v>
      </c>
      <c r="Z456" s="6">
        <v>36.54</v>
      </c>
      <c r="AC456" s="20">
        <v>760.3</v>
      </c>
    </row>
    <row r="457" spans="1:29">
      <c r="A457" s="5">
        <f t="shared" si="7"/>
        <v>39710</v>
      </c>
      <c r="B457" s="8">
        <v>5.03</v>
      </c>
      <c r="C457" s="8">
        <v>81</v>
      </c>
      <c r="D457" s="8">
        <v>25.16</v>
      </c>
      <c r="E457" s="8">
        <v>224.57</v>
      </c>
      <c r="F457" s="8">
        <v>17.940000000000001</v>
      </c>
      <c r="G457" s="8">
        <v>59.7</v>
      </c>
      <c r="H457" s="8">
        <v>69.989999999999995</v>
      </c>
      <c r="I457" s="8">
        <v>47.05</v>
      </c>
      <c r="J457" s="8">
        <v>31.13</v>
      </c>
      <c r="K457" s="8">
        <v>34.39</v>
      </c>
      <c r="L457" s="8">
        <v>26.36</v>
      </c>
      <c r="M457" s="8">
        <v>19.23</v>
      </c>
      <c r="N457" s="8">
        <v>31.84</v>
      </c>
      <c r="O457" s="8">
        <v>91.35</v>
      </c>
      <c r="P457" s="8">
        <v>35.1</v>
      </c>
      <c r="R457" s="6">
        <v>1255.08</v>
      </c>
      <c r="S457" s="6">
        <v>11628.1</v>
      </c>
      <c r="T457" s="6">
        <v>12912.99</v>
      </c>
      <c r="U457" s="6">
        <v>5311.3</v>
      </c>
      <c r="V457" s="6">
        <v>2273.9</v>
      </c>
      <c r="X457" s="6">
        <v>12214.76</v>
      </c>
      <c r="Y457" s="6">
        <v>19352.900000000001</v>
      </c>
      <c r="Z457" s="6">
        <v>38.47</v>
      </c>
      <c r="AC457" s="20">
        <v>860.6</v>
      </c>
    </row>
    <row r="458" spans="1:29">
      <c r="A458" s="5">
        <f t="shared" si="7"/>
        <v>39717</v>
      </c>
      <c r="B458" s="8">
        <v>4.58</v>
      </c>
      <c r="C458" s="8">
        <v>70.7</v>
      </c>
      <c r="D458" s="8">
        <v>27.4</v>
      </c>
      <c r="E458" s="8">
        <v>215.52</v>
      </c>
      <c r="F458" s="8">
        <v>17.91</v>
      </c>
      <c r="G458" s="8">
        <v>60.71</v>
      </c>
      <c r="H458" s="8">
        <v>69.400000000000006</v>
      </c>
      <c r="I458" s="8">
        <v>48.24</v>
      </c>
      <c r="J458" s="8">
        <v>30.09</v>
      </c>
      <c r="K458" s="8">
        <v>32.75</v>
      </c>
      <c r="L458" s="8">
        <v>26.24</v>
      </c>
      <c r="M458" s="8">
        <v>19.2</v>
      </c>
      <c r="N458" s="8">
        <v>32.119999999999997</v>
      </c>
      <c r="O458" s="8">
        <v>90.76</v>
      </c>
      <c r="P458" s="8">
        <v>37</v>
      </c>
      <c r="R458" s="6">
        <v>1213.27</v>
      </c>
      <c r="S458" s="6">
        <v>11543.55</v>
      </c>
      <c r="T458" s="6">
        <v>12126</v>
      </c>
      <c r="U458" s="6">
        <v>5088.47</v>
      </c>
      <c r="V458" s="6">
        <v>2183.34</v>
      </c>
      <c r="X458" s="6">
        <v>11920.86</v>
      </c>
      <c r="Y458" s="6">
        <v>19327.73</v>
      </c>
      <c r="Z458" s="6">
        <v>35.79</v>
      </c>
      <c r="AC458" s="20">
        <v>882.9</v>
      </c>
    </row>
    <row r="459" spans="1:29">
      <c r="A459" s="5">
        <f t="shared" si="7"/>
        <v>39724</v>
      </c>
      <c r="B459" s="8">
        <v>3.47</v>
      </c>
      <c r="C459" s="8">
        <v>67</v>
      </c>
      <c r="D459" s="8">
        <v>26.32</v>
      </c>
      <c r="E459" s="8">
        <v>193.45</v>
      </c>
      <c r="F459" s="8">
        <v>17.39</v>
      </c>
      <c r="G459" s="8">
        <v>59.73</v>
      </c>
      <c r="H459" s="8">
        <v>66.16</v>
      </c>
      <c r="I459" s="8">
        <v>45.9</v>
      </c>
      <c r="J459" s="8">
        <v>29.21</v>
      </c>
      <c r="K459" s="8">
        <v>29.54</v>
      </c>
      <c r="L459" s="8">
        <v>26.29</v>
      </c>
      <c r="M459" s="8">
        <v>17.309999999999999</v>
      </c>
      <c r="N459" s="8">
        <v>31.78</v>
      </c>
      <c r="O459" s="8">
        <v>78.099999999999994</v>
      </c>
      <c r="P459" s="8">
        <v>32.090000000000003</v>
      </c>
      <c r="R459" s="6">
        <v>1099.23</v>
      </c>
      <c r="S459" s="6">
        <v>11220.96</v>
      </c>
      <c r="T459" s="6">
        <v>10803.35</v>
      </c>
      <c r="U459" s="6">
        <v>4980.25</v>
      </c>
      <c r="V459" s="6">
        <v>1947.39</v>
      </c>
      <c r="X459" s="6">
        <v>11893.16</v>
      </c>
      <c r="Y459" s="6">
        <v>18682.09</v>
      </c>
      <c r="Z459" s="6">
        <v>30.72</v>
      </c>
      <c r="AC459" s="20">
        <v>828.9</v>
      </c>
    </row>
    <row r="460" spans="1:29">
      <c r="A460" s="5">
        <f t="shared" si="7"/>
        <v>39731</v>
      </c>
      <c r="B460" s="8">
        <v>3.46</v>
      </c>
      <c r="C460" s="8">
        <v>56.25</v>
      </c>
      <c r="D460" s="8">
        <v>21.5</v>
      </c>
      <c r="E460" s="8">
        <v>166</v>
      </c>
      <c r="F460" s="8">
        <v>15.51</v>
      </c>
      <c r="G460" s="8">
        <v>50.95</v>
      </c>
      <c r="H460" s="8">
        <v>55.85</v>
      </c>
      <c r="I460" s="8">
        <v>41.64</v>
      </c>
      <c r="J460" s="8">
        <v>25.03</v>
      </c>
      <c r="K460" s="8">
        <v>23.04</v>
      </c>
      <c r="L460" s="8">
        <v>20.75</v>
      </c>
      <c r="M460" s="8">
        <v>15.19</v>
      </c>
      <c r="N460" s="8">
        <v>26.23</v>
      </c>
      <c r="O460" s="8">
        <v>61.25</v>
      </c>
      <c r="P460" s="8">
        <v>30.03</v>
      </c>
      <c r="R460" s="6">
        <v>899.22</v>
      </c>
      <c r="S460" s="6">
        <v>11422</v>
      </c>
      <c r="T460" s="6">
        <v>9065.16</v>
      </c>
      <c r="U460" s="6">
        <v>3932.06</v>
      </c>
      <c r="V460" s="6">
        <v>1649.51</v>
      </c>
      <c r="X460" s="6">
        <v>10938.14</v>
      </c>
      <c r="Y460" s="6">
        <v>17682.400000000001</v>
      </c>
      <c r="Z460" s="6">
        <v>24.55</v>
      </c>
      <c r="AC460" s="20">
        <v>855.4</v>
      </c>
    </row>
    <row r="461" spans="1:29">
      <c r="A461" s="5">
        <f t="shared" si="7"/>
        <v>39738</v>
      </c>
      <c r="B461" s="8">
        <v>3.48</v>
      </c>
      <c r="C461" s="8">
        <v>50.65</v>
      </c>
      <c r="D461" s="8">
        <v>23.93</v>
      </c>
      <c r="E461" s="8">
        <v>186.27</v>
      </c>
      <c r="F461" s="8">
        <v>14.21</v>
      </c>
      <c r="G461" s="8">
        <v>53.77</v>
      </c>
      <c r="H461" s="8">
        <v>62.65</v>
      </c>
      <c r="I461" s="8">
        <v>39.33</v>
      </c>
      <c r="J461" s="8">
        <v>25.42</v>
      </c>
      <c r="K461" s="8">
        <v>24.75</v>
      </c>
      <c r="L461" s="8">
        <v>22.1</v>
      </c>
      <c r="M461" s="8">
        <v>15.5</v>
      </c>
      <c r="N461" s="8">
        <v>28.5</v>
      </c>
      <c r="O461" s="8">
        <v>67.099999999999994</v>
      </c>
      <c r="P461" s="8">
        <v>23.61</v>
      </c>
      <c r="R461" s="6">
        <v>940.55</v>
      </c>
      <c r="S461" s="6">
        <v>11388.4</v>
      </c>
      <c r="T461" s="6">
        <v>9562.49</v>
      </c>
      <c r="U461" s="6">
        <v>4063.01</v>
      </c>
      <c r="V461" s="6">
        <v>1711.29</v>
      </c>
      <c r="X461" s="6">
        <v>8276.43</v>
      </c>
      <c r="Y461" s="6">
        <v>14796.87</v>
      </c>
      <c r="Z461" s="6">
        <v>24.4</v>
      </c>
      <c r="AC461" s="20">
        <v>785.1</v>
      </c>
    </row>
    <row r="462" spans="1:29">
      <c r="A462" s="5">
        <f t="shared" si="7"/>
        <v>39745</v>
      </c>
      <c r="B462" s="8">
        <v>3.44</v>
      </c>
      <c r="C462" s="8">
        <v>48.96</v>
      </c>
      <c r="D462" s="8">
        <v>21.96</v>
      </c>
      <c r="E462" s="8">
        <v>169.64</v>
      </c>
      <c r="F462" s="8">
        <v>13</v>
      </c>
      <c r="G462" s="8">
        <v>51.4</v>
      </c>
      <c r="H462" s="8">
        <v>60.79</v>
      </c>
      <c r="I462" s="8">
        <v>35.43</v>
      </c>
      <c r="J462" s="8">
        <v>23.45</v>
      </c>
      <c r="K462" s="8">
        <v>22.61</v>
      </c>
      <c r="L462" s="8">
        <v>20.81</v>
      </c>
      <c r="M462" s="8">
        <v>14.28</v>
      </c>
      <c r="N462" s="8">
        <v>27.35</v>
      </c>
      <c r="O462" s="8">
        <v>66.09</v>
      </c>
      <c r="P462" s="8">
        <v>19.89</v>
      </c>
      <c r="R462" s="6">
        <v>876.77</v>
      </c>
      <c r="S462" s="6">
        <v>11143.1</v>
      </c>
      <c r="T462" s="6">
        <v>9294.09</v>
      </c>
      <c r="U462" s="6">
        <v>3883.36</v>
      </c>
      <c r="V462" s="6">
        <v>1552.03</v>
      </c>
      <c r="X462" s="6">
        <v>8693.82</v>
      </c>
      <c r="Y462" s="6">
        <v>14554.21</v>
      </c>
      <c r="Z462" s="6">
        <v>19.82</v>
      </c>
      <c r="AC462" s="20">
        <v>729.1</v>
      </c>
    </row>
    <row r="463" spans="1:29">
      <c r="A463" s="5">
        <f t="shared" si="7"/>
        <v>39752</v>
      </c>
      <c r="B463" s="8">
        <v>3.84</v>
      </c>
      <c r="C463" s="8">
        <v>57.24</v>
      </c>
      <c r="D463" s="8">
        <v>22.33</v>
      </c>
      <c r="E463" s="8">
        <v>179.68</v>
      </c>
      <c r="F463" s="8">
        <v>13.06</v>
      </c>
      <c r="G463" s="8">
        <v>55.81</v>
      </c>
      <c r="H463" s="8">
        <v>61.34</v>
      </c>
      <c r="I463" s="8">
        <v>41.25</v>
      </c>
      <c r="J463" s="8">
        <v>27.74</v>
      </c>
      <c r="K463" s="8">
        <v>25.91</v>
      </c>
      <c r="L463" s="8">
        <v>22.03</v>
      </c>
      <c r="M463" s="8">
        <v>16.03</v>
      </c>
      <c r="N463" s="8">
        <v>30.95</v>
      </c>
      <c r="O463" s="8">
        <v>76.09</v>
      </c>
      <c r="P463" s="8">
        <v>22.74</v>
      </c>
      <c r="R463" s="6">
        <v>968.75</v>
      </c>
      <c r="S463" s="6">
        <v>10325.4</v>
      </c>
      <c r="T463" s="6">
        <v>9762.76</v>
      </c>
      <c r="U463" s="6">
        <v>4377.34</v>
      </c>
      <c r="V463" s="6">
        <v>1720.95</v>
      </c>
      <c r="X463" s="6">
        <v>7649.08</v>
      </c>
      <c r="Y463" s="6">
        <v>12618.38</v>
      </c>
      <c r="Z463" s="6">
        <v>25.43</v>
      </c>
      <c r="AC463" s="20">
        <v>716.8</v>
      </c>
    </row>
    <row r="464" spans="1:29">
      <c r="A464" s="5">
        <f t="shared" si="7"/>
        <v>39759</v>
      </c>
      <c r="B464" s="8">
        <v>3.51</v>
      </c>
      <c r="C464" s="8">
        <v>49.21</v>
      </c>
      <c r="D464" s="8">
        <v>21.5</v>
      </c>
      <c r="E464" s="8">
        <v>165.57</v>
      </c>
      <c r="F464" s="8">
        <v>12</v>
      </c>
      <c r="G464" s="8">
        <v>54.39</v>
      </c>
      <c r="H464" s="8">
        <v>60.22</v>
      </c>
      <c r="I464" s="8">
        <v>37.75</v>
      </c>
      <c r="J464" s="8">
        <v>28.09</v>
      </c>
      <c r="K464" s="8">
        <v>23.36</v>
      </c>
      <c r="L464" s="8">
        <v>23.13</v>
      </c>
      <c r="M464" s="8">
        <v>14.63</v>
      </c>
      <c r="N464" s="8">
        <v>28.92</v>
      </c>
      <c r="O464" s="8">
        <v>68.52</v>
      </c>
      <c r="P464" s="8">
        <v>23.96</v>
      </c>
      <c r="R464" s="6">
        <v>930.99</v>
      </c>
      <c r="S464" s="6">
        <v>8451.19</v>
      </c>
      <c r="T464" s="6">
        <v>9596.2099999999991</v>
      </c>
      <c r="U464" s="6">
        <v>4364.96</v>
      </c>
      <c r="V464" s="6">
        <v>1647.4</v>
      </c>
      <c r="X464" s="6">
        <v>8576.98</v>
      </c>
      <c r="Y464" s="6">
        <v>13968.67</v>
      </c>
      <c r="Z464" s="6">
        <v>24.64</v>
      </c>
      <c r="AC464" s="20">
        <v>733.2</v>
      </c>
    </row>
    <row r="465" spans="1:29">
      <c r="A465" s="5">
        <f t="shared" si="7"/>
        <v>39766</v>
      </c>
      <c r="B465" s="8">
        <v>3.22</v>
      </c>
      <c r="C465" s="8">
        <v>41.75</v>
      </c>
      <c r="D465" s="8">
        <v>20.059999999999999</v>
      </c>
      <c r="E465" s="8">
        <v>155.01</v>
      </c>
      <c r="F465" s="8">
        <v>13.84</v>
      </c>
      <c r="G465" s="8">
        <v>52.71</v>
      </c>
      <c r="H465" s="8">
        <v>60.05</v>
      </c>
      <c r="I465" s="8">
        <v>34.47</v>
      </c>
      <c r="J465" s="8">
        <v>28.05</v>
      </c>
      <c r="K465" s="8">
        <v>21.08</v>
      </c>
      <c r="L465" s="8">
        <v>22.51</v>
      </c>
      <c r="M465" s="8">
        <v>13.32</v>
      </c>
      <c r="N465" s="8">
        <v>27.33</v>
      </c>
      <c r="O465" s="8">
        <v>63.68</v>
      </c>
      <c r="P465" s="8">
        <v>22.29</v>
      </c>
      <c r="R465" s="6">
        <v>873.29</v>
      </c>
      <c r="S465" s="6">
        <v>8852.2199999999993</v>
      </c>
      <c r="T465" s="6">
        <v>9055.9599999999991</v>
      </c>
      <c r="U465" s="6">
        <v>4232.97</v>
      </c>
      <c r="V465" s="6">
        <v>1516.85</v>
      </c>
      <c r="X465" s="6">
        <v>8583</v>
      </c>
      <c r="Y465" s="6">
        <v>14243.43</v>
      </c>
      <c r="Z465" s="6">
        <v>22.22</v>
      </c>
      <c r="AC465" s="20">
        <v>742.4</v>
      </c>
    </row>
    <row r="466" spans="1:29">
      <c r="A466" s="5">
        <f t="shared" si="7"/>
        <v>39773</v>
      </c>
      <c r="B466" s="8">
        <v>2.95</v>
      </c>
      <c r="C466" s="8">
        <v>37.869999999999997</v>
      </c>
      <c r="D466" s="8">
        <v>19.68</v>
      </c>
      <c r="E466" s="8">
        <v>131.21</v>
      </c>
      <c r="F466" s="8">
        <v>13.38</v>
      </c>
      <c r="G466" s="8">
        <v>52.92</v>
      </c>
      <c r="H466" s="8">
        <v>58.35</v>
      </c>
      <c r="I466" s="8">
        <v>22.72</v>
      </c>
      <c r="J466" s="8">
        <v>26.62</v>
      </c>
      <c r="K466" s="8">
        <v>21.12</v>
      </c>
      <c r="L466" s="8">
        <v>22</v>
      </c>
      <c r="M466" s="8">
        <v>13.11</v>
      </c>
      <c r="N466" s="8">
        <v>24.4</v>
      </c>
      <c r="O466" s="8">
        <v>63.68</v>
      </c>
      <c r="P466" s="8">
        <v>27.05</v>
      </c>
      <c r="R466" s="6">
        <v>800.03</v>
      </c>
      <c r="S466" s="6">
        <v>8378.9500000000007</v>
      </c>
      <c r="T466" s="6">
        <v>8155.39</v>
      </c>
      <c r="U466" s="6">
        <v>3780.96</v>
      </c>
      <c r="V466" s="6">
        <v>1384.35</v>
      </c>
      <c r="X466" s="6">
        <v>8462.39</v>
      </c>
      <c r="Y466" s="6">
        <v>13542.66</v>
      </c>
      <c r="Z466" s="6">
        <v>20.89</v>
      </c>
      <c r="AC466" s="20">
        <v>791.7</v>
      </c>
    </row>
    <row r="467" spans="1:29">
      <c r="A467" s="5">
        <f t="shared" si="7"/>
        <v>39780</v>
      </c>
      <c r="B467" s="8">
        <v>3.31</v>
      </c>
      <c r="C467" s="8">
        <v>42.7</v>
      </c>
      <c r="D467" s="8">
        <v>20.22</v>
      </c>
      <c r="E467" s="8">
        <v>146.47</v>
      </c>
      <c r="F467" s="8">
        <v>13.56</v>
      </c>
      <c r="G467" s="8">
        <v>55.88</v>
      </c>
      <c r="H467" s="8">
        <v>58.58</v>
      </c>
      <c r="I467" s="8">
        <v>31.66</v>
      </c>
      <c r="J467" s="8">
        <v>30.53</v>
      </c>
      <c r="K467" s="8">
        <v>22.52</v>
      </c>
      <c r="L467" s="8">
        <v>23.44</v>
      </c>
      <c r="M467" s="8">
        <v>13.8</v>
      </c>
      <c r="N467" s="8">
        <v>26.72</v>
      </c>
      <c r="O467" s="8">
        <v>63.1</v>
      </c>
      <c r="P467" s="8">
        <v>29.46</v>
      </c>
      <c r="R467" s="6">
        <v>896.24</v>
      </c>
      <c r="S467" s="6">
        <v>9325.01</v>
      </c>
      <c r="T467" s="6">
        <v>9270.6200000000008</v>
      </c>
      <c r="U467" s="6">
        <v>4288.01</v>
      </c>
      <c r="V467" s="6">
        <v>1535.57</v>
      </c>
      <c r="X467" s="6">
        <v>7910.79</v>
      </c>
      <c r="Y467" s="6">
        <v>12659.2</v>
      </c>
      <c r="Z467" s="6">
        <v>22.95</v>
      </c>
      <c r="AC467" s="20">
        <v>816.2</v>
      </c>
    </row>
    <row r="468" spans="1:29">
      <c r="A468" s="5">
        <f t="shared" si="7"/>
        <v>39787</v>
      </c>
      <c r="B468" s="8">
        <v>3.36</v>
      </c>
      <c r="C468" s="8">
        <v>48.26</v>
      </c>
      <c r="D468" s="8">
        <v>19.87</v>
      </c>
      <c r="E468" s="8">
        <v>141.99</v>
      </c>
      <c r="F468" s="8">
        <v>11.6</v>
      </c>
      <c r="G468" s="8">
        <v>58.21</v>
      </c>
      <c r="H468" s="8">
        <v>58.23</v>
      </c>
      <c r="I468" s="8">
        <v>33.35</v>
      </c>
      <c r="J468" s="8">
        <v>31.03</v>
      </c>
      <c r="K468" s="8">
        <v>22.77</v>
      </c>
      <c r="L468" s="8">
        <v>22.99</v>
      </c>
      <c r="M468" s="8">
        <v>13.29</v>
      </c>
      <c r="N468" s="8">
        <v>26.49</v>
      </c>
      <c r="O468" s="8">
        <v>58.17</v>
      </c>
      <c r="P468" s="8">
        <v>25.14</v>
      </c>
      <c r="R468" s="6">
        <v>876.07</v>
      </c>
      <c r="S468" s="6">
        <v>8943.81</v>
      </c>
      <c r="T468" s="6">
        <v>8117.03</v>
      </c>
      <c r="U468" s="6">
        <v>4049.37</v>
      </c>
      <c r="V468" s="6">
        <v>1509.31</v>
      </c>
      <c r="X468" s="6">
        <v>8512.27</v>
      </c>
      <c r="Y468" s="6">
        <v>13888.24</v>
      </c>
      <c r="Z468" s="6">
        <v>22.54</v>
      </c>
      <c r="AC468" s="20">
        <v>750.5</v>
      </c>
    </row>
    <row r="469" spans="1:29">
      <c r="A469" s="5">
        <f t="shared" si="7"/>
        <v>39794</v>
      </c>
      <c r="B469" s="8">
        <v>3.51</v>
      </c>
      <c r="C469" s="8">
        <v>51.25</v>
      </c>
      <c r="D469" s="8">
        <v>19.36</v>
      </c>
      <c r="E469" s="8">
        <v>157.88</v>
      </c>
      <c r="F469" s="8">
        <v>13.14</v>
      </c>
      <c r="G469" s="8">
        <v>54.63</v>
      </c>
      <c r="H469" s="8">
        <v>57.25</v>
      </c>
      <c r="I469" s="8">
        <v>30.94</v>
      </c>
      <c r="J469" s="8">
        <v>30.67</v>
      </c>
      <c r="K469" s="8">
        <v>22.61</v>
      </c>
      <c r="L469" s="8">
        <v>22.29</v>
      </c>
      <c r="M469" s="8">
        <v>14.75</v>
      </c>
      <c r="N469" s="8">
        <v>27.04</v>
      </c>
      <c r="O469" s="8">
        <v>63.2</v>
      </c>
      <c r="P469" s="8">
        <v>31.32</v>
      </c>
      <c r="R469" s="6">
        <v>879.73</v>
      </c>
      <c r="S469" s="6">
        <v>8497.31</v>
      </c>
      <c r="T469" s="6">
        <v>8515.4500000000007</v>
      </c>
      <c r="U469" s="6">
        <v>4280.3500000000004</v>
      </c>
      <c r="V469" s="6">
        <v>1540.72</v>
      </c>
      <c r="X469" s="6">
        <v>7917.51</v>
      </c>
      <c r="Y469" s="6">
        <v>13846.09</v>
      </c>
      <c r="Z469" s="6">
        <v>24.76</v>
      </c>
      <c r="AC469" s="20">
        <v>818.9</v>
      </c>
    </row>
    <row r="470" spans="1:29">
      <c r="A470" s="5">
        <f t="shared" si="7"/>
        <v>39801</v>
      </c>
      <c r="B470" s="8">
        <v>3.21</v>
      </c>
      <c r="C470" s="8">
        <v>51.56</v>
      </c>
      <c r="D470" s="8">
        <v>19.12</v>
      </c>
      <c r="E470" s="8">
        <v>155.08000000000001</v>
      </c>
      <c r="F470" s="8">
        <v>13.3</v>
      </c>
      <c r="G470" s="8">
        <v>55.74</v>
      </c>
      <c r="H470" s="8">
        <v>58.84</v>
      </c>
      <c r="I470" s="8">
        <v>30.32</v>
      </c>
      <c r="J470" s="8">
        <v>31.03</v>
      </c>
      <c r="K470" s="8">
        <v>22.43</v>
      </c>
      <c r="L470" s="8">
        <v>22.22</v>
      </c>
      <c r="M470" s="8">
        <v>14.44</v>
      </c>
      <c r="N470" s="8">
        <v>28.56</v>
      </c>
      <c r="O470" s="8">
        <v>64.38</v>
      </c>
      <c r="P470" s="8">
        <v>33.5</v>
      </c>
      <c r="R470" s="6">
        <v>887.88</v>
      </c>
      <c r="S470" s="6">
        <v>8046.42</v>
      </c>
      <c r="T470" s="6">
        <v>8552</v>
      </c>
      <c r="U470" s="6">
        <v>4286.93</v>
      </c>
      <c r="V470" s="6">
        <v>1564.32</v>
      </c>
      <c r="X470" s="6">
        <v>8235.8700000000008</v>
      </c>
      <c r="Y470" s="6">
        <v>14758.39</v>
      </c>
      <c r="Z470" s="6">
        <v>25.44</v>
      </c>
      <c r="AC470" s="20">
        <v>836.4</v>
      </c>
    </row>
    <row r="471" spans="1:29">
      <c r="A471" s="5">
        <f t="shared" si="7"/>
        <v>39808</v>
      </c>
      <c r="B471" s="8">
        <v>3.06</v>
      </c>
      <c r="C471" s="8">
        <v>51.78</v>
      </c>
      <c r="D471" s="8">
        <v>19.13</v>
      </c>
      <c r="E471" s="8">
        <v>150.18</v>
      </c>
      <c r="F471" s="8">
        <v>13.24</v>
      </c>
      <c r="G471" s="8">
        <v>55.35</v>
      </c>
      <c r="H471" s="8">
        <v>58.56</v>
      </c>
      <c r="I471" s="8">
        <v>29.8</v>
      </c>
      <c r="J471" s="8">
        <v>31.03</v>
      </c>
      <c r="K471" s="8">
        <v>22.18</v>
      </c>
      <c r="L471" s="8">
        <v>22.29</v>
      </c>
      <c r="M471" s="8">
        <v>14.18</v>
      </c>
      <c r="N471" s="8">
        <v>29</v>
      </c>
      <c r="O471" s="8">
        <v>63.65</v>
      </c>
      <c r="P471" s="8">
        <v>35.799999999999997</v>
      </c>
      <c r="R471" s="6">
        <v>872.8</v>
      </c>
      <c r="S471" s="6">
        <v>8829.0400000000009</v>
      </c>
      <c r="T471" s="6">
        <v>8311.91</v>
      </c>
      <c r="U471" s="6">
        <v>4255.9799999999996</v>
      </c>
      <c r="V471" s="6">
        <v>1530.24</v>
      </c>
      <c r="X471" s="6">
        <v>8588.52</v>
      </c>
      <c r="Y471" s="6">
        <v>15127.51</v>
      </c>
      <c r="Z471" s="6">
        <v>24.04</v>
      </c>
      <c r="AC471" s="20">
        <v>870.4</v>
      </c>
    </row>
    <row r="472" spans="1:29">
      <c r="A472" s="5">
        <f t="shared" si="7"/>
        <v>39815</v>
      </c>
      <c r="B472" s="8">
        <v>3.24</v>
      </c>
      <c r="C472" s="8">
        <v>54.36</v>
      </c>
      <c r="D472" s="8">
        <v>20.329999999999998</v>
      </c>
      <c r="E472" s="8">
        <v>160.66</v>
      </c>
      <c r="F472" s="8">
        <v>13.74</v>
      </c>
      <c r="G472" s="8">
        <v>57.18</v>
      </c>
      <c r="H472" s="8">
        <v>60.65</v>
      </c>
      <c r="I472" s="8">
        <v>31.35</v>
      </c>
      <c r="J472" s="8">
        <v>32.39</v>
      </c>
      <c r="K472" s="8">
        <v>23.92</v>
      </c>
      <c r="L472" s="8">
        <v>22.95</v>
      </c>
      <c r="M472" s="8">
        <v>15.2</v>
      </c>
      <c r="N472" s="8">
        <v>31</v>
      </c>
      <c r="O472" s="8">
        <v>66.37</v>
      </c>
      <c r="P472" s="8">
        <v>35.979999999999997</v>
      </c>
      <c r="R472" s="6">
        <v>931.8</v>
      </c>
      <c r="S472" s="6">
        <v>8635.42</v>
      </c>
      <c r="T472" s="6">
        <v>9234.11</v>
      </c>
      <c r="U472" s="6">
        <v>4561.79</v>
      </c>
      <c r="V472" s="6">
        <v>1632.21</v>
      </c>
      <c r="X472" s="6">
        <v>8739.52</v>
      </c>
      <c r="Y472" s="6">
        <v>14220.79</v>
      </c>
      <c r="Z472" s="6">
        <v>26.16</v>
      </c>
      <c r="AC472" s="20">
        <v>878.8</v>
      </c>
    </row>
    <row r="473" spans="1:29">
      <c r="A473" s="5">
        <f t="shared" si="7"/>
        <v>39822</v>
      </c>
      <c r="B473" s="8">
        <v>3.24</v>
      </c>
      <c r="C473" s="8">
        <v>55.51</v>
      </c>
      <c r="D473" s="8">
        <v>19.52</v>
      </c>
      <c r="E473" s="8">
        <v>157.53</v>
      </c>
      <c r="F473" s="8">
        <v>13.31</v>
      </c>
      <c r="G473" s="8">
        <v>51.58</v>
      </c>
      <c r="H473" s="8">
        <v>59.05</v>
      </c>
      <c r="I473" s="8">
        <v>25.97</v>
      </c>
      <c r="J473" s="8">
        <v>30.07</v>
      </c>
      <c r="K473" s="8">
        <v>22.31</v>
      </c>
      <c r="L473" s="8">
        <v>22.3</v>
      </c>
      <c r="M473" s="8">
        <v>14.15</v>
      </c>
      <c r="N473" s="8">
        <v>28.73</v>
      </c>
      <c r="O473" s="8">
        <v>66.53</v>
      </c>
      <c r="P473" s="8">
        <v>32.9</v>
      </c>
      <c r="R473" s="6">
        <v>890.35</v>
      </c>
      <c r="S473" s="6">
        <v>8629.68</v>
      </c>
      <c r="T473" s="6">
        <v>9085.18</v>
      </c>
      <c r="U473" s="6">
        <v>4448.54</v>
      </c>
      <c r="V473" s="6">
        <v>1571.59</v>
      </c>
      <c r="X473" s="6">
        <v>8859.56</v>
      </c>
      <c r="Y473" s="6">
        <v>15042.81</v>
      </c>
      <c r="Z473" s="6">
        <v>24.88</v>
      </c>
      <c r="AC473" s="20">
        <v>854.3</v>
      </c>
    </row>
    <row r="474" spans="1:29">
      <c r="A474" s="5">
        <f t="shared" si="7"/>
        <v>39829</v>
      </c>
      <c r="B474" s="8">
        <v>2.94</v>
      </c>
      <c r="C474" s="8">
        <v>51.59</v>
      </c>
      <c r="D474" s="8">
        <v>19.71</v>
      </c>
      <c r="E474" s="8">
        <v>149.83000000000001</v>
      </c>
      <c r="F474" s="8">
        <v>13.36</v>
      </c>
      <c r="G474" s="8">
        <v>51.56</v>
      </c>
      <c r="H474" s="8">
        <v>57.44</v>
      </c>
      <c r="I474" s="8">
        <v>22.82</v>
      </c>
      <c r="J474" s="8">
        <v>28.01</v>
      </c>
      <c r="K474" s="8">
        <v>21.46</v>
      </c>
      <c r="L474" s="8">
        <v>21.92</v>
      </c>
      <c r="M474" s="8">
        <v>13.74</v>
      </c>
      <c r="N474" s="8">
        <v>28.19</v>
      </c>
      <c r="O474" s="8">
        <v>66.569999999999993</v>
      </c>
      <c r="P474" s="8">
        <v>34.270000000000003</v>
      </c>
      <c r="R474" s="6">
        <v>850.12</v>
      </c>
      <c r="S474" s="6">
        <v>8579.11</v>
      </c>
      <c r="T474" s="6">
        <v>8920.4</v>
      </c>
      <c r="U474" s="6">
        <v>4147.0600000000004</v>
      </c>
      <c r="V474" s="6">
        <v>1529.33</v>
      </c>
      <c r="X474" s="6">
        <v>8836.7999999999993</v>
      </c>
      <c r="Y474" s="6">
        <v>14377.44</v>
      </c>
      <c r="Z474" s="6">
        <v>23.25</v>
      </c>
      <c r="AC474" s="20">
        <v>839.3</v>
      </c>
    </row>
    <row r="475" spans="1:29">
      <c r="A475" s="5">
        <f t="shared" si="7"/>
        <v>39836</v>
      </c>
      <c r="B475" s="8">
        <v>3.16</v>
      </c>
      <c r="C475" s="8">
        <v>50.63</v>
      </c>
      <c r="D475" s="8">
        <v>17.2</v>
      </c>
      <c r="E475" s="8">
        <v>162.35</v>
      </c>
      <c r="F475" s="8">
        <v>13.91</v>
      </c>
      <c r="G475" s="8">
        <v>48.35</v>
      </c>
      <c r="H475" s="8">
        <v>55.97</v>
      </c>
      <c r="I475" s="8">
        <v>24.28</v>
      </c>
      <c r="J475" s="8">
        <v>28.46</v>
      </c>
      <c r="K475" s="8">
        <v>20.61</v>
      </c>
      <c r="L475" s="8">
        <v>21.1</v>
      </c>
      <c r="M475" s="8">
        <v>13.12</v>
      </c>
      <c r="N475" s="8">
        <v>28.2</v>
      </c>
      <c r="O475" s="8">
        <v>62.58</v>
      </c>
      <c r="P475" s="8">
        <v>39.58</v>
      </c>
      <c r="R475" s="6">
        <v>831.95</v>
      </c>
      <c r="S475" s="6">
        <v>8515.5499999999993</v>
      </c>
      <c r="T475" s="6">
        <v>8627.9699999999993</v>
      </c>
      <c r="U475" s="6">
        <v>4052.47</v>
      </c>
      <c r="V475" s="6">
        <v>1477.29</v>
      </c>
      <c r="X475" s="6">
        <v>8230.15</v>
      </c>
      <c r="Y475" s="6">
        <v>13255.51</v>
      </c>
      <c r="Z475" s="6">
        <v>22.22</v>
      </c>
      <c r="AC475" s="20">
        <v>895.3</v>
      </c>
    </row>
    <row r="476" spans="1:29">
      <c r="A476" s="5">
        <f t="shared" si="7"/>
        <v>39843</v>
      </c>
      <c r="B476" s="8">
        <v>3.22</v>
      </c>
      <c r="C476" s="8">
        <v>58.82</v>
      </c>
      <c r="D476" s="8">
        <v>17.100000000000001</v>
      </c>
      <c r="E476" s="8">
        <v>169.26</v>
      </c>
      <c r="F476" s="8">
        <v>11.85</v>
      </c>
      <c r="G476" s="8">
        <v>47.12</v>
      </c>
      <c r="H476" s="8">
        <v>57.69</v>
      </c>
      <c r="I476" s="8">
        <v>25.51</v>
      </c>
      <c r="J476" s="8">
        <v>27.93</v>
      </c>
      <c r="K476" s="8">
        <v>20.68</v>
      </c>
      <c r="L476" s="8">
        <v>21.36</v>
      </c>
      <c r="M476" s="8">
        <v>12.9</v>
      </c>
      <c r="N476" s="8">
        <v>28.55</v>
      </c>
      <c r="O476" s="8">
        <v>63.51</v>
      </c>
      <c r="P476" s="8">
        <v>37.49</v>
      </c>
      <c r="R476" s="6">
        <v>825.88</v>
      </c>
      <c r="S476" s="6">
        <v>9034.69</v>
      </c>
      <c r="T476" s="6">
        <v>8694.9</v>
      </c>
      <c r="U476" s="6">
        <v>4149.6400000000003</v>
      </c>
      <c r="V476" s="6">
        <v>1476.42</v>
      </c>
      <c r="X476" s="6">
        <v>7745.25</v>
      </c>
      <c r="Y476" s="6">
        <v>12578.6</v>
      </c>
      <c r="Z476" s="6">
        <v>22.65</v>
      </c>
      <c r="AC476" s="20">
        <v>927.3</v>
      </c>
    </row>
    <row r="477" spans="1:29">
      <c r="A477" s="5">
        <f t="shared" si="7"/>
        <v>39850</v>
      </c>
      <c r="B477" s="8">
        <v>3.56</v>
      </c>
      <c r="C477" s="8">
        <v>66.55</v>
      </c>
      <c r="D477" s="8">
        <v>19.66</v>
      </c>
      <c r="E477" s="8">
        <v>185.64</v>
      </c>
      <c r="F477" s="8">
        <v>11.08</v>
      </c>
      <c r="G477" s="8">
        <v>49.63</v>
      </c>
      <c r="H477" s="8">
        <v>58.51</v>
      </c>
      <c r="I477" s="8">
        <v>27.63</v>
      </c>
      <c r="J477" s="8">
        <v>29.66</v>
      </c>
      <c r="K477" s="8">
        <v>19.45</v>
      </c>
      <c r="L477" s="8">
        <v>21.78</v>
      </c>
      <c r="M477" s="8">
        <v>14.73</v>
      </c>
      <c r="N477" s="8">
        <v>30.77</v>
      </c>
      <c r="O477" s="8">
        <v>69.38</v>
      </c>
      <c r="P477" s="8">
        <v>39.15</v>
      </c>
      <c r="R477" s="6">
        <v>868.6</v>
      </c>
      <c r="S477" s="6">
        <v>8599.18</v>
      </c>
      <c r="T477" s="6">
        <v>9008.02</v>
      </c>
      <c r="U477" s="6">
        <v>4291.87</v>
      </c>
      <c r="V477" s="6">
        <v>1591.71</v>
      </c>
      <c r="X477" s="6">
        <v>7994.05</v>
      </c>
      <c r="Y477" s="6">
        <v>13278.21</v>
      </c>
      <c r="Z477" s="6">
        <v>24.94</v>
      </c>
      <c r="AC477" s="20">
        <v>913.9</v>
      </c>
    </row>
    <row r="478" spans="1:29">
      <c r="A478" s="5">
        <f t="shared" si="7"/>
        <v>39857</v>
      </c>
      <c r="B478" s="8">
        <v>3.54</v>
      </c>
      <c r="C478" s="8">
        <v>63.26</v>
      </c>
      <c r="D478" s="8">
        <v>19.09</v>
      </c>
      <c r="E478" s="8">
        <v>178.84</v>
      </c>
      <c r="F478" s="8">
        <v>12.34</v>
      </c>
      <c r="G478" s="8">
        <v>46.53</v>
      </c>
      <c r="H478" s="8">
        <v>57.1</v>
      </c>
      <c r="I478" s="8">
        <v>24.69</v>
      </c>
      <c r="J478" s="8">
        <v>27.64</v>
      </c>
      <c r="K478" s="8">
        <v>18.52</v>
      </c>
      <c r="L478" s="8">
        <v>21.93</v>
      </c>
      <c r="M478" s="8">
        <v>13.88</v>
      </c>
      <c r="N478" s="8">
        <v>28.75</v>
      </c>
      <c r="O478" s="8">
        <v>65.45</v>
      </c>
      <c r="P478" s="8">
        <v>37.94</v>
      </c>
      <c r="R478" s="6">
        <v>826.84</v>
      </c>
      <c r="S478" s="6">
        <v>8281.2199999999993</v>
      </c>
      <c r="T478" s="6">
        <v>8678.1</v>
      </c>
      <c r="U478" s="6">
        <v>4189.59</v>
      </c>
      <c r="V478" s="6">
        <v>1534.36</v>
      </c>
      <c r="X478" s="6">
        <v>8076.62</v>
      </c>
      <c r="Y478" s="6">
        <v>13655.04</v>
      </c>
      <c r="Z478" s="6">
        <v>23.98</v>
      </c>
      <c r="AC478" s="20">
        <v>941.5</v>
      </c>
    </row>
    <row r="479" spans="1:29">
      <c r="A479" s="5">
        <f t="shared" si="7"/>
        <v>39864</v>
      </c>
      <c r="B479" s="8">
        <v>3.26</v>
      </c>
      <c r="C479" s="8">
        <v>63.86</v>
      </c>
      <c r="D479" s="8">
        <v>18</v>
      </c>
      <c r="E479" s="8">
        <v>173.22</v>
      </c>
      <c r="F479" s="8">
        <v>13.85</v>
      </c>
      <c r="G479" s="8">
        <v>50.02</v>
      </c>
      <c r="H479" s="8">
        <v>54.65</v>
      </c>
      <c r="I479" s="8">
        <v>19.899999999999999</v>
      </c>
      <c r="J479" s="8">
        <v>26.94</v>
      </c>
      <c r="K479" s="8">
        <v>17.53</v>
      </c>
      <c r="L479" s="8">
        <v>21.42</v>
      </c>
      <c r="M479" s="8">
        <v>12.78</v>
      </c>
      <c r="N479" s="8">
        <v>28.1</v>
      </c>
      <c r="O479" s="8">
        <v>64.739999999999995</v>
      </c>
      <c r="P479" s="8">
        <v>36.89</v>
      </c>
      <c r="R479" s="6">
        <v>770.05</v>
      </c>
      <c r="S479" s="6">
        <v>8077.56</v>
      </c>
      <c r="T479" s="6">
        <v>7949.99</v>
      </c>
      <c r="U479" s="6">
        <v>3889.06</v>
      </c>
      <c r="V479" s="6">
        <v>1441.23</v>
      </c>
      <c r="X479" s="6">
        <v>7779.4</v>
      </c>
      <c r="Y479" s="6">
        <v>13554.67</v>
      </c>
      <c r="Z479" s="6">
        <v>21.52</v>
      </c>
      <c r="AC479" s="20">
        <v>1001.8</v>
      </c>
    </row>
    <row r="480" spans="1:29">
      <c r="A480" s="5">
        <f t="shared" si="7"/>
        <v>39871</v>
      </c>
      <c r="B480" s="8">
        <v>3.19</v>
      </c>
      <c r="C480" s="8">
        <v>64.790000000000006</v>
      </c>
      <c r="D480" s="8">
        <v>16.149999999999999</v>
      </c>
      <c r="E480" s="8">
        <v>168.99</v>
      </c>
      <c r="F480" s="8">
        <v>13.99</v>
      </c>
      <c r="G480" s="8">
        <v>49.24</v>
      </c>
      <c r="H480" s="8">
        <v>50</v>
      </c>
      <c r="I480" s="8">
        <v>22.85</v>
      </c>
      <c r="J480" s="8">
        <v>26.67</v>
      </c>
      <c r="K480" s="8">
        <v>16.77</v>
      </c>
      <c r="L480" s="8">
        <v>20.43</v>
      </c>
      <c r="M480" s="8">
        <v>12.74</v>
      </c>
      <c r="N480" s="8">
        <v>24.2</v>
      </c>
      <c r="O480" s="8">
        <v>63.14</v>
      </c>
      <c r="P480" s="8">
        <v>30.2</v>
      </c>
      <c r="R480" s="6">
        <v>735.09</v>
      </c>
      <c r="S480" s="6">
        <v>8000.86</v>
      </c>
      <c r="T480" s="6">
        <v>8123.02</v>
      </c>
      <c r="U480" s="6">
        <v>3830.09</v>
      </c>
      <c r="V480" s="6">
        <v>1377.84</v>
      </c>
      <c r="X480" s="6">
        <v>7416.38</v>
      </c>
      <c r="Y480" s="6">
        <v>12699.17</v>
      </c>
      <c r="Z480" s="6">
        <v>21.23</v>
      </c>
      <c r="AC480" s="20">
        <v>941.5</v>
      </c>
    </row>
    <row r="481" spans="1:29">
      <c r="A481" s="5">
        <f t="shared" si="7"/>
        <v>39878</v>
      </c>
      <c r="B481" s="8">
        <v>3.05</v>
      </c>
      <c r="C481" s="8">
        <v>61.69</v>
      </c>
      <c r="D481" s="8">
        <v>15.28</v>
      </c>
      <c r="E481" s="8">
        <v>154.28</v>
      </c>
      <c r="F481" s="8">
        <v>13.92</v>
      </c>
      <c r="G481" s="8">
        <v>48.91</v>
      </c>
      <c r="H481" s="8">
        <v>47.97</v>
      </c>
      <c r="I481" s="8">
        <v>15.93</v>
      </c>
      <c r="J481" s="8">
        <v>25.51</v>
      </c>
      <c r="K481" s="8">
        <v>15.83</v>
      </c>
      <c r="L481" s="8">
        <v>19.55</v>
      </c>
      <c r="M481" s="8">
        <v>12.41</v>
      </c>
      <c r="N481" s="8">
        <v>22.74</v>
      </c>
      <c r="O481" s="8">
        <v>58.25</v>
      </c>
      <c r="P481" s="8">
        <v>28.76</v>
      </c>
      <c r="R481" s="6">
        <v>683.38</v>
      </c>
      <c r="S481" s="6">
        <v>8280.59</v>
      </c>
      <c r="T481" s="6">
        <v>7591.47</v>
      </c>
      <c r="U481" s="6">
        <v>3530.73</v>
      </c>
      <c r="V481" s="6">
        <v>1293.8499999999999</v>
      </c>
      <c r="X481" s="6">
        <v>7568.42</v>
      </c>
      <c r="Y481" s="6">
        <v>12811.57</v>
      </c>
      <c r="Z481" s="6">
        <v>21.1</v>
      </c>
      <c r="AC481" s="20">
        <v>942.1</v>
      </c>
    </row>
    <row r="482" spans="1:29">
      <c r="A482" s="5">
        <f t="shared" si="7"/>
        <v>39885</v>
      </c>
      <c r="B482" s="8">
        <v>3.43</v>
      </c>
      <c r="C482" s="8">
        <v>68.63</v>
      </c>
      <c r="D482" s="8">
        <v>16.649999999999999</v>
      </c>
      <c r="E482" s="8">
        <v>162.21</v>
      </c>
      <c r="F482" s="8">
        <v>14.18</v>
      </c>
      <c r="G482" s="8">
        <v>49.19</v>
      </c>
      <c r="H482" s="8">
        <v>50.64</v>
      </c>
      <c r="I482" s="8">
        <v>23.75</v>
      </c>
      <c r="J482" s="8">
        <v>26.55</v>
      </c>
      <c r="K482" s="8">
        <v>17.13</v>
      </c>
      <c r="L482" s="8">
        <v>20.61</v>
      </c>
      <c r="M482" s="8">
        <v>14.7</v>
      </c>
      <c r="N482" s="8">
        <v>27.07</v>
      </c>
      <c r="O482" s="8">
        <v>60.39</v>
      </c>
      <c r="P482" s="8">
        <v>29.65</v>
      </c>
      <c r="R482" s="6">
        <v>756.55</v>
      </c>
      <c r="S482" s="6">
        <v>7850.41</v>
      </c>
      <c r="T482" s="6">
        <v>8303.39</v>
      </c>
      <c r="U482" s="6">
        <v>3753.68</v>
      </c>
      <c r="V482" s="6">
        <v>1431.5</v>
      </c>
      <c r="X482" s="6">
        <v>7173.1</v>
      </c>
      <c r="Y482" s="6">
        <v>11921.52</v>
      </c>
      <c r="Z482" s="6">
        <v>23.36</v>
      </c>
      <c r="AC482" s="20">
        <v>929.8</v>
      </c>
    </row>
    <row r="483" spans="1:29">
      <c r="A483" s="5">
        <f t="shared" si="7"/>
        <v>39892</v>
      </c>
      <c r="B483" s="8">
        <v>3.63</v>
      </c>
      <c r="C483" s="8">
        <v>69.959999999999994</v>
      </c>
      <c r="D483" s="8">
        <v>17.059999999999999</v>
      </c>
      <c r="E483" s="8">
        <v>165.08</v>
      </c>
      <c r="F483" s="8">
        <v>12.55</v>
      </c>
      <c r="G483" s="8">
        <v>49.59</v>
      </c>
      <c r="H483" s="8">
        <v>51.67</v>
      </c>
      <c r="I483" s="8">
        <v>23.15</v>
      </c>
      <c r="J483" s="8">
        <v>27.68</v>
      </c>
      <c r="K483" s="8">
        <v>17.45</v>
      </c>
      <c r="L483" s="8">
        <v>21.32</v>
      </c>
      <c r="M483" s="8">
        <v>14.65</v>
      </c>
      <c r="N483" s="8">
        <v>26.72</v>
      </c>
      <c r="O483" s="8">
        <v>60.6</v>
      </c>
      <c r="P483" s="8">
        <v>33.39</v>
      </c>
      <c r="R483" s="6">
        <v>768.54</v>
      </c>
      <c r="S483" s="6">
        <v>7365.67</v>
      </c>
      <c r="T483" s="6">
        <v>8506.35</v>
      </c>
      <c r="U483" s="6">
        <v>3842.85</v>
      </c>
      <c r="V483" s="6">
        <v>1457.27</v>
      </c>
      <c r="X483" s="6">
        <v>7569.28</v>
      </c>
      <c r="Y483" s="6">
        <v>12525.8</v>
      </c>
      <c r="Z483" s="6">
        <v>23.9</v>
      </c>
      <c r="AC483" s="20">
        <v>955.8</v>
      </c>
    </row>
    <row r="484" spans="1:29">
      <c r="A484" s="5">
        <f t="shared" si="7"/>
        <v>39899</v>
      </c>
      <c r="B484" s="8">
        <v>3.82</v>
      </c>
      <c r="C484" s="8">
        <v>70.52</v>
      </c>
      <c r="D484" s="8">
        <v>18.13</v>
      </c>
      <c r="E484" s="8">
        <v>173.85</v>
      </c>
      <c r="F484" s="8">
        <v>13.01</v>
      </c>
      <c r="G484" s="8">
        <v>52.57</v>
      </c>
      <c r="H484" s="8">
        <v>52.83</v>
      </c>
      <c r="I484" s="8">
        <v>27.4</v>
      </c>
      <c r="J484" s="8">
        <v>28.63</v>
      </c>
      <c r="K484" s="8">
        <v>18.59</v>
      </c>
      <c r="L484" s="8">
        <v>22.55</v>
      </c>
      <c r="M484" s="8">
        <v>15.42</v>
      </c>
      <c r="N484" s="8">
        <v>27.16</v>
      </c>
      <c r="O484" s="8">
        <v>65.59</v>
      </c>
      <c r="P484" s="8">
        <v>32.19</v>
      </c>
      <c r="R484" s="6">
        <v>815.94</v>
      </c>
      <c r="S484" s="6">
        <v>7062.93</v>
      </c>
      <c r="T484" s="6">
        <v>8821.06</v>
      </c>
      <c r="U484" s="6">
        <v>3898.85</v>
      </c>
      <c r="V484" s="6">
        <v>1545.2</v>
      </c>
      <c r="X484" s="6">
        <v>7945.96</v>
      </c>
      <c r="Y484" s="6">
        <v>12833.51</v>
      </c>
      <c r="Z484" s="6">
        <v>25.6</v>
      </c>
      <c r="AC484" s="20">
        <v>923</v>
      </c>
    </row>
    <row r="485" spans="1:29">
      <c r="A485" s="5">
        <f t="shared" si="7"/>
        <v>39906</v>
      </c>
      <c r="B485" s="8">
        <v>4.1399999999999997</v>
      </c>
      <c r="C485" s="8">
        <v>78.17</v>
      </c>
      <c r="D485" s="8">
        <v>18.75</v>
      </c>
      <c r="E485" s="8">
        <v>184.89</v>
      </c>
      <c r="F485" s="8">
        <v>13.13</v>
      </c>
      <c r="G485" s="8">
        <v>53.8</v>
      </c>
      <c r="H485" s="8">
        <v>52.15</v>
      </c>
      <c r="I485" s="8">
        <v>29.28</v>
      </c>
      <c r="J485" s="8">
        <v>30.66</v>
      </c>
      <c r="K485" s="8">
        <v>20</v>
      </c>
      <c r="L485" s="8">
        <v>22.49</v>
      </c>
      <c r="M485" s="8">
        <v>15.95</v>
      </c>
      <c r="N485" s="8">
        <v>26.46</v>
      </c>
      <c r="O485" s="8">
        <v>75.11</v>
      </c>
      <c r="P485" s="8">
        <v>30.43</v>
      </c>
      <c r="R485" s="6">
        <v>842.5</v>
      </c>
      <c r="S485" s="6">
        <v>6626.94</v>
      </c>
      <c r="T485" s="6">
        <v>9065.76</v>
      </c>
      <c r="U485" s="6">
        <v>4029.67</v>
      </c>
      <c r="V485" s="6">
        <v>1621.87</v>
      </c>
      <c r="X485" s="6">
        <v>8626.9699999999993</v>
      </c>
      <c r="Y485" s="6">
        <v>14119.5</v>
      </c>
      <c r="Z485" s="6">
        <v>27.35</v>
      </c>
      <c r="AC485" s="20">
        <v>895.6</v>
      </c>
    </row>
    <row r="486" spans="1:29">
      <c r="A486" s="5">
        <f t="shared" si="7"/>
        <v>39913</v>
      </c>
      <c r="B486" s="8">
        <v>4.2699999999999996</v>
      </c>
      <c r="C486" s="8">
        <v>79.77</v>
      </c>
      <c r="D486" s="8">
        <v>19.670000000000002</v>
      </c>
      <c r="E486" s="8">
        <v>186.25</v>
      </c>
      <c r="F486" s="8">
        <v>13.56</v>
      </c>
      <c r="G486" s="8">
        <v>50.66</v>
      </c>
      <c r="H486" s="8">
        <v>51.41</v>
      </c>
      <c r="I486" s="8">
        <v>32.75</v>
      </c>
      <c r="J486" s="8">
        <v>30.01</v>
      </c>
      <c r="K486" s="8">
        <v>19.88</v>
      </c>
      <c r="L486" s="8">
        <v>22.5</v>
      </c>
      <c r="M486" s="8">
        <v>15.98</v>
      </c>
      <c r="N486" s="8">
        <v>26.3</v>
      </c>
      <c r="O486" s="8">
        <v>79.19</v>
      </c>
      <c r="P486" s="8">
        <v>28.56</v>
      </c>
      <c r="R486" s="6">
        <v>856.56</v>
      </c>
      <c r="S486" s="6">
        <v>7223.98</v>
      </c>
      <c r="T486" s="6">
        <v>9187.1200000000008</v>
      </c>
      <c r="U486" s="6">
        <v>3983.71</v>
      </c>
      <c r="V486" s="6">
        <v>1652.54</v>
      </c>
      <c r="X486" s="6">
        <v>8749.84</v>
      </c>
      <c r="Y486" s="6">
        <v>14545.69</v>
      </c>
      <c r="Z486" s="6">
        <v>27.95</v>
      </c>
      <c r="AC486" s="20">
        <v>882.2</v>
      </c>
    </row>
    <row r="487" spans="1:29">
      <c r="A487" s="5">
        <f t="shared" si="7"/>
        <v>39920</v>
      </c>
      <c r="B487" s="8">
        <v>4.41</v>
      </c>
      <c r="C487" s="8">
        <v>78.05</v>
      </c>
      <c r="D487" s="8">
        <v>19.2</v>
      </c>
      <c r="E487" s="8">
        <v>196.12</v>
      </c>
      <c r="F487" s="8">
        <v>15.02</v>
      </c>
      <c r="G487" s="8">
        <v>50.2</v>
      </c>
      <c r="H487" s="8">
        <v>53.05</v>
      </c>
      <c r="I487" s="8">
        <v>33.26</v>
      </c>
      <c r="J487" s="8">
        <v>29.71</v>
      </c>
      <c r="K487" s="8">
        <v>20.38</v>
      </c>
      <c r="L487" s="8">
        <v>22.51</v>
      </c>
      <c r="M487" s="8">
        <v>15.6</v>
      </c>
      <c r="N487" s="8">
        <v>25.73</v>
      </c>
      <c r="O487" s="8">
        <v>77.14</v>
      </c>
      <c r="P487" s="8">
        <v>27.53</v>
      </c>
      <c r="R487" s="6">
        <v>869.6</v>
      </c>
      <c r="S487" s="6">
        <v>7278.38</v>
      </c>
      <c r="T487" s="6">
        <v>9437.65</v>
      </c>
      <c r="U487" s="6">
        <v>4092.8</v>
      </c>
      <c r="V487" s="6">
        <v>1673.07</v>
      </c>
      <c r="X487" s="6">
        <v>8964.11</v>
      </c>
      <c r="Y487" s="6">
        <v>14901.41</v>
      </c>
      <c r="Z487" s="6">
        <v>28.11</v>
      </c>
      <c r="AC487" s="20">
        <v>867.4</v>
      </c>
    </row>
    <row r="488" spans="1:29">
      <c r="A488" s="5">
        <f t="shared" si="7"/>
        <v>39927</v>
      </c>
      <c r="B488" s="8">
        <v>4.43</v>
      </c>
      <c r="C488" s="8">
        <v>84.46</v>
      </c>
      <c r="D488" s="8">
        <v>20.91</v>
      </c>
      <c r="E488" s="8">
        <v>194.74</v>
      </c>
      <c r="F488" s="8">
        <v>14.7</v>
      </c>
      <c r="G488" s="8">
        <v>47.87</v>
      </c>
      <c r="H488" s="8">
        <v>50.92</v>
      </c>
      <c r="I488" s="8">
        <v>33.380000000000003</v>
      </c>
      <c r="J488" s="8">
        <v>28.98</v>
      </c>
      <c r="K488" s="8">
        <v>20.260000000000002</v>
      </c>
      <c r="L488" s="8">
        <v>21.4</v>
      </c>
      <c r="M488" s="8">
        <v>15.62</v>
      </c>
      <c r="N488" s="8">
        <v>23.45</v>
      </c>
      <c r="O488" s="8">
        <v>80.92</v>
      </c>
      <c r="P488" s="8">
        <v>30.8</v>
      </c>
      <c r="R488" s="6">
        <v>866.23</v>
      </c>
      <c r="S488" s="6">
        <v>7776.18</v>
      </c>
      <c r="T488" s="6">
        <v>9549.48</v>
      </c>
      <c r="U488" s="6">
        <v>4155.99</v>
      </c>
      <c r="V488" s="6">
        <v>1694.29</v>
      </c>
      <c r="X488" s="6">
        <v>8907.58</v>
      </c>
      <c r="Y488" s="6">
        <v>15601.27</v>
      </c>
      <c r="Z488" s="6">
        <v>28.02</v>
      </c>
      <c r="AC488" s="20">
        <v>913.6</v>
      </c>
    </row>
    <row r="489" spans="1:29">
      <c r="A489" s="5">
        <f t="shared" si="7"/>
        <v>39934</v>
      </c>
      <c r="B489" s="8">
        <v>4.54</v>
      </c>
      <c r="C489" s="8">
        <v>78.959999999999994</v>
      </c>
      <c r="D489" s="8">
        <v>20.239999999999998</v>
      </c>
      <c r="E489" s="8">
        <v>196.84</v>
      </c>
      <c r="F489" s="8">
        <v>14.5</v>
      </c>
      <c r="G489" s="8">
        <v>50.05</v>
      </c>
      <c r="H489" s="8">
        <v>52.59</v>
      </c>
      <c r="I489" s="8">
        <v>32.49</v>
      </c>
      <c r="J489" s="8">
        <v>28.56</v>
      </c>
      <c r="K489" s="8">
        <v>21.94</v>
      </c>
      <c r="L489" s="8">
        <v>21.24</v>
      </c>
      <c r="M489" s="8">
        <v>15.81</v>
      </c>
      <c r="N489" s="8">
        <v>24.3</v>
      </c>
      <c r="O489" s="8">
        <v>79.17</v>
      </c>
      <c r="P489" s="8">
        <v>29</v>
      </c>
      <c r="R489" s="6">
        <v>877.52</v>
      </c>
      <c r="S489" s="6">
        <v>8017.59</v>
      </c>
      <c r="T489" s="6">
        <v>9496.9599999999991</v>
      </c>
      <c r="U489" s="6">
        <v>4243.22</v>
      </c>
      <c r="V489" s="6">
        <v>1719.2</v>
      </c>
      <c r="X489" s="6">
        <v>8707.99</v>
      </c>
      <c r="Y489" s="6">
        <v>15258.85</v>
      </c>
      <c r="Z489" s="6">
        <v>29.09</v>
      </c>
      <c r="AC489" s="20">
        <v>887.6</v>
      </c>
    </row>
    <row r="490" spans="1:29">
      <c r="A490" s="5">
        <f t="shared" si="7"/>
        <v>39941</v>
      </c>
      <c r="B490" s="8">
        <v>4.6100000000000003</v>
      </c>
      <c r="C490" s="8">
        <v>77.95</v>
      </c>
      <c r="D490" s="8">
        <v>19.420000000000002</v>
      </c>
      <c r="E490" s="8">
        <v>203.66</v>
      </c>
      <c r="F490" s="8">
        <v>15.1</v>
      </c>
      <c r="G490" s="8">
        <v>50.14</v>
      </c>
      <c r="H490" s="8">
        <v>54.98</v>
      </c>
      <c r="I490" s="8">
        <v>38.94</v>
      </c>
      <c r="J490" s="8">
        <v>27.91</v>
      </c>
      <c r="K490" s="8">
        <v>25.46</v>
      </c>
      <c r="L490" s="8">
        <v>21.46</v>
      </c>
      <c r="M490" s="8">
        <v>15.29</v>
      </c>
      <c r="N490" s="8">
        <v>24.82</v>
      </c>
      <c r="O490" s="8">
        <v>79.17</v>
      </c>
      <c r="P490" s="8">
        <v>34.04</v>
      </c>
      <c r="R490" s="6">
        <v>929.23</v>
      </c>
      <c r="S490" s="6">
        <v>8083.38</v>
      </c>
      <c r="T490" s="6">
        <v>10237.99</v>
      </c>
      <c r="U490" s="6">
        <v>4462.09</v>
      </c>
      <c r="V490" s="6">
        <v>1739</v>
      </c>
      <c r="X490" s="6">
        <v>8977.3700000000008</v>
      </c>
      <c r="Y490" s="6">
        <v>15520.99</v>
      </c>
      <c r="Z490" s="6">
        <v>31.59</v>
      </c>
      <c r="AC490" s="20">
        <v>914.4</v>
      </c>
    </row>
    <row r="491" spans="1:29">
      <c r="A491" s="5">
        <f t="shared" si="7"/>
        <v>39948</v>
      </c>
      <c r="B491" s="8">
        <v>4.37</v>
      </c>
      <c r="C491" s="8">
        <v>73.599999999999994</v>
      </c>
      <c r="D491" s="8">
        <v>20.22</v>
      </c>
      <c r="E491" s="8">
        <v>195</v>
      </c>
      <c r="F491" s="8">
        <v>16.25</v>
      </c>
      <c r="G491" s="8">
        <v>48.15</v>
      </c>
      <c r="H491" s="8">
        <v>55.41</v>
      </c>
      <c r="I491" s="8">
        <v>34.909999999999997</v>
      </c>
      <c r="J491" s="8">
        <v>27.68</v>
      </c>
      <c r="K491" s="8">
        <v>23.41</v>
      </c>
      <c r="L491" s="8">
        <v>22.48</v>
      </c>
      <c r="M491" s="8">
        <v>15.19</v>
      </c>
      <c r="N491" s="8">
        <v>25.47</v>
      </c>
      <c r="O491" s="8">
        <v>74.400000000000006</v>
      </c>
      <c r="P491" s="8">
        <v>33.49</v>
      </c>
      <c r="R491" s="6">
        <v>882.88</v>
      </c>
      <c r="S491" s="6">
        <v>8131.33</v>
      </c>
      <c r="T491" s="6">
        <v>9762.85</v>
      </c>
      <c r="U491" s="6">
        <v>4348.1099999999997</v>
      </c>
      <c r="V491" s="6">
        <v>1680.14</v>
      </c>
      <c r="X491" s="6">
        <v>9432.83</v>
      </c>
      <c r="Y491" s="6">
        <v>17389.87</v>
      </c>
      <c r="Z491" s="6">
        <v>30.08</v>
      </c>
      <c r="AC491" s="20">
        <v>930.9</v>
      </c>
    </row>
    <row r="492" spans="1:29">
      <c r="A492" s="5">
        <f t="shared" si="7"/>
        <v>39955</v>
      </c>
      <c r="B492" s="8">
        <v>4.38</v>
      </c>
      <c r="C492" s="8">
        <v>75.64</v>
      </c>
      <c r="D492" s="8">
        <v>19.75</v>
      </c>
      <c r="E492" s="8">
        <v>196.75</v>
      </c>
      <c r="F492" s="8">
        <v>17.11</v>
      </c>
      <c r="G492" s="8">
        <v>49.25</v>
      </c>
      <c r="H492" s="8">
        <v>54.77</v>
      </c>
      <c r="I492" s="8">
        <v>34.409999999999997</v>
      </c>
      <c r="J492" s="8">
        <v>26.94</v>
      </c>
      <c r="K492" s="8">
        <v>23.7</v>
      </c>
      <c r="L492" s="8">
        <v>23.65</v>
      </c>
      <c r="M492" s="8">
        <v>15.05</v>
      </c>
      <c r="N492" s="8">
        <v>26.17</v>
      </c>
      <c r="O492" s="8">
        <v>75.319999999999993</v>
      </c>
      <c r="P492" s="8">
        <v>38</v>
      </c>
      <c r="R492" s="6">
        <v>887</v>
      </c>
      <c r="S492" s="6">
        <v>8076.29</v>
      </c>
      <c r="T492" s="6">
        <v>9993.42</v>
      </c>
      <c r="U492" s="6">
        <v>4365.29</v>
      </c>
      <c r="V492" s="6">
        <v>1692.01</v>
      </c>
      <c r="X492" s="6">
        <v>9265.02</v>
      </c>
      <c r="Y492" s="6">
        <v>16790.7</v>
      </c>
      <c r="Z492" s="6">
        <v>31.75</v>
      </c>
      <c r="AC492" s="20">
        <v>958.5</v>
      </c>
    </row>
    <row r="493" spans="1:29">
      <c r="A493" s="5">
        <f t="shared" si="7"/>
        <v>39962</v>
      </c>
      <c r="B493" s="8">
        <v>4.8499999999999996</v>
      </c>
      <c r="C493" s="8">
        <v>77.989999999999995</v>
      </c>
      <c r="D493" s="8">
        <v>20.89</v>
      </c>
      <c r="E493" s="8">
        <v>208.61</v>
      </c>
      <c r="F493" s="8">
        <v>16.27</v>
      </c>
      <c r="G493" s="8">
        <v>49.74</v>
      </c>
      <c r="H493" s="8">
        <v>55.16</v>
      </c>
      <c r="I493" s="8">
        <v>36.9</v>
      </c>
      <c r="J493" s="8">
        <v>27.36</v>
      </c>
      <c r="K493" s="8">
        <v>24.22</v>
      </c>
      <c r="L493" s="8">
        <v>24.58</v>
      </c>
      <c r="M493" s="8">
        <v>15.72</v>
      </c>
      <c r="N493" s="8">
        <v>27.58</v>
      </c>
      <c r="O493" s="8">
        <v>80.150000000000006</v>
      </c>
      <c r="P493" s="8">
        <v>38.08</v>
      </c>
      <c r="R493" s="6">
        <v>919.14</v>
      </c>
      <c r="S493" s="6">
        <v>8212.41</v>
      </c>
      <c r="T493" s="6">
        <v>10370.07</v>
      </c>
      <c r="U493" s="6">
        <v>4417.9399999999996</v>
      </c>
      <c r="V493" s="6">
        <v>1774.33</v>
      </c>
      <c r="X493" s="6">
        <v>9225.81</v>
      </c>
      <c r="Y493" s="6">
        <v>17062.52</v>
      </c>
      <c r="Z493" s="6">
        <v>33.24</v>
      </c>
      <c r="AC493" s="20">
        <v>978.8</v>
      </c>
    </row>
    <row r="494" spans="1:29">
      <c r="A494" s="5">
        <f t="shared" si="7"/>
        <v>39969</v>
      </c>
      <c r="B494" s="8">
        <v>5.17</v>
      </c>
      <c r="C494" s="8">
        <v>87.56</v>
      </c>
      <c r="D494" s="8">
        <v>22.14</v>
      </c>
      <c r="E494" s="8">
        <v>222.16</v>
      </c>
      <c r="F494" s="8">
        <v>16.440000000000001</v>
      </c>
      <c r="G494" s="8">
        <v>51.07</v>
      </c>
      <c r="H494" s="8">
        <v>55.93</v>
      </c>
      <c r="I494" s="8">
        <v>34.549999999999997</v>
      </c>
      <c r="J494" s="8">
        <v>27.35</v>
      </c>
      <c r="K494" s="8">
        <v>24.95</v>
      </c>
      <c r="L494" s="8">
        <v>24.72</v>
      </c>
      <c r="M494" s="8">
        <v>15.92</v>
      </c>
      <c r="N494" s="8">
        <v>26.07</v>
      </c>
      <c r="O494" s="8">
        <v>79.8</v>
      </c>
      <c r="P494" s="8">
        <v>36.049999999999997</v>
      </c>
      <c r="R494" s="6">
        <v>940.09</v>
      </c>
      <c r="S494" s="6">
        <v>8574.65</v>
      </c>
      <c r="T494" s="6">
        <v>10569.29</v>
      </c>
      <c r="U494" s="6">
        <v>4438.5600000000004</v>
      </c>
      <c r="V494" s="6">
        <v>1849.42</v>
      </c>
      <c r="X494" s="6">
        <v>9522.5</v>
      </c>
      <c r="Y494" s="6">
        <v>18171</v>
      </c>
      <c r="Z494" s="6">
        <v>33.61</v>
      </c>
      <c r="AC494" s="20">
        <v>961.7</v>
      </c>
    </row>
    <row r="495" spans="1:29">
      <c r="A495" s="5">
        <f t="shared" si="7"/>
        <v>39976</v>
      </c>
      <c r="B495" s="8">
        <v>4.8899999999999997</v>
      </c>
      <c r="C495" s="8">
        <v>84.08</v>
      </c>
      <c r="D495" s="8">
        <v>23.33</v>
      </c>
      <c r="E495" s="8">
        <v>212.42</v>
      </c>
      <c r="F495" s="8">
        <v>16.93</v>
      </c>
      <c r="G495" s="8">
        <v>49.84</v>
      </c>
      <c r="H495" s="8">
        <v>56.06</v>
      </c>
      <c r="I495" s="8">
        <v>35.130000000000003</v>
      </c>
      <c r="J495" s="8">
        <v>27.97</v>
      </c>
      <c r="K495" s="8">
        <v>25.06</v>
      </c>
      <c r="L495" s="8">
        <v>24.45</v>
      </c>
      <c r="M495" s="8">
        <v>16.309999999999999</v>
      </c>
      <c r="N495" s="8">
        <v>26.08</v>
      </c>
      <c r="O495" s="8">
        <v>78.84</v>
      </c>
      <c r="P495" s="8">
        <v>33.99</v>
      </c>
      <c r="R495" s="6">
        <v>946.21</v>
      </c>
      <c r="S495" s="6">
        <v>8268.64</v>
      </c>
      <c r="T495" s="6">
        <v>10644.96</v>
      </c>
      <c r="U495" s="6">
        <v>4441.95</v>
      </c>
      <c r="V495" s="6">
        <v>1858.8</v>
      </c>
      <c r="X495" s="6">
        <v>9768.01</v>
      </c>
      <c r="Y495" s="6">
        <v>18679.53</v>
      </c>
      <c r="Z495" s="6">
        <v>33.74</v>
      </c>
      <c r="AC495" s="20">
        <v>940.1</v>
      </c>
    </row>
    <row r="496" spans="1:29">
      <c r="A496" s="5">
        <f t="shared" si="7"/>
        <v>39983</v>
      </c>
      <c r="B496" s="8">
        <v>4.9800000000000004</v>
      </c>
      <c r="C496" s="8">
        <v>82.96</v>
      </c>
      <c r="D496" s="8">
        <v>24.07</v>
      </c>
      <c r="E496" s="8">
        <v>210.04</v>
      </c>
      <c r="F496" s="8">
        <v>17.32</v>
      </c>
      <c r="G496" s="8">
        <v>48.17</v>
      </c>
      <c r="H496" s="8">
        <v>56.09</v>
      </c>
      <c r="I496" s="8">
        <v>35</v>
      </c>
      <c r="J496" s="8">
        <v>27.73</v>
      </c>
      <c r="K496" s="8">
        <v>23.53</v>
      </c>
      <c r="L496" s="8">
        <v>24.41</v>
      </c>
      <c r="M496" s="8">
        <v>16.010000000000002</v>
      </c>
      <c r="N496" s="8">
        <v>25.91</v>
      </c>
      <c r="O496" s="8">
        <v>76.61</v>
      </c>
      <c r="P496" s="8">
        <v>33.99</v>
      </c>
      <c r="R496" s="6">
        <v>921.23</v>
      </c>
      <c r="S496" s="6">
        <v>8277.32</v>
      </c>
      <c r="T496" s="6">
        <v>10287.950000000001</v>
      </c>
      <c r="U496" s="6">
        <v>4345.93</v>
      </c>
      <c r="V496" s="6">
        <v>1827.47</v>
      </c>
      <c r="X496" s="6">
        <v>10135.82</v>
      </c>
      <c r="Y496" s="6">
        <v>18889.68</v>
      </c>
      <c r="Z496" s="6">
        <v>31.75</v>
      </c>
      <c r="AC496" s="20">
        <v>935.6</v>
      </c>
    </row>
    <row r="497" spans="1:29">
      <c r="A497" s="5">
        <f t="shared" si="7"/>
        <v>39990</v>
      </c>
      <c r="B497" s="8">
        <v>5.09</v>
      </c>
      <c r="C497" s="8">
        <v>83.88</v>
      </c>
      <c r="D497" s="8">
        <v>23.35</v>
      </c>
      <c r="E497" s="8">
        <v>212.66</v>
      </c>
      <c r="F497" s="8">
        <v>16.09</v>
      </c>
      <c r="G497" s="8">
        <v>48.63</v>
      </c>
      <c r="H497" s="8">
        <v>56.6</v>
      </c>
      <c r="I497" s="8">
        <v>34.450000000000003</v>
      </c>
      <c r="J497" s="8">
        <v>28.97</v>
      </c>
      <c r="K497" s="8">
        <v>23.43</v>
      </c>
      <c r="L497" s="8">
        <v>24.07</v>
      </c>
      <c r="M497" s="8">
        <v>16.29</v>
      </c>
      <c r="N497" s="8">
        <v>27</v>
      </c>
      <c r="O497" s="8">
        <v>76.34</v>
      </c>
      <c r="P497" s="8">
        <v>35.03</v>
      </c>
      <c r="R497" s="6">
        <v>918.9</v>
      </c>
      <c r="S497" s="6">
        <v>8500.33</v>
      </c>
      <c r="T497" s="6">
        <v>10389.76</v>
      </c>
      <c r="U497" s="6">
        <v>4241.01</v>
      </c>
      <c r="V497" s="6">
        <v>1838.22</v>
      </c>
      <c r="X497" s="6">
        <v>9786.26</v>
      </c>
      <c r="Y497" s="6">
        <v>17920.93</v>
      </c>
      <c r="Z497" s="6">
        <v>32.32</v>
      </c>
      <c r="AC497" s="20">
        <v>940.7</v>
      </c>
    </row>
    <row r="498" spans="1:29">
      <c r="A498" s="5">
        <f t="shared" si="7"/>
        <v>39997</v>
      </c>
      <c r="B498" s="8">
        <v>5</v>
      </c>
      <c r="C498" s="8">
        <v>79.319999999999993</v>
      </c>
      <c r="D498" s="8">
        <v>23.37</v>
      </c>
      <c r="E498" s="8">
        <v>204.24</v>
      </c>
      <c r="F498" s="8">
        <v>15.34</v>
      </c>
      <c r="G498" s="8">
        <v>47.79</v>
      </c>
      <c r="H498" s="8">
        <v>55.98</v>
      </c>
      <c r="I498" s="8">
        <v>32.270000000000003</v>
      </c>
      <c r="J498" s="8">
        <v>28.22</v>
      </c>
      <c r="K498" s="8">
        <v>22.84</v>
      </c>
      <c r="L498" s="8">
        <v>24.44</v>
      </c>
      <c r="M498" s="8">
        <v>16.72</v>
      </c>
      <c r="N498" s="8">
        <v>27.01</v>
      </c>
      <c r="O498" s="8">
        <v>74.09</v>
      </c>
      <c r="P498" s="8">
        <v>34.06</v>
      </c>
      <c r="R498" s="6">
        <v>896.42</v>
      </c>
      <c r="S498" s="6">
        <v>8763.1299999999992</v>
      </c>
      <c r="T498" s="6">
        <v>10283.1</v>
      </c>
      <c r="U498" s="6">
        <v>4236.28</v>
      </c>
      <c r="V498" s="6">
        <v>1796.52</v>
      </c>
      <c r="X498" s="6">
        <v>9877.39</v>
      </c>
      <c r="Y498" s="6">
        <v>18600.259999999998</v>
      </c>
      <c r="Z498" s="6">
        <v>31.92</v>
      </c>
      <c r="AC498" s="20">
        <v>930.7</v>
      </c>
    </row>
    <row r="499" spans="1:29">
      <c r="A499" s="5">
        <f t="shared" si="7"/>
        <v>40004</v>
      </c>
      <c r="B499" s="8">
        <v>4.95</v>
      </c>
      <c r="C499" s="8">
        <v>77.63</v>
      </c>
      <c r="D499" s="8">
        <v>22.39</v>
      </c>
      <c r="E499" s="8">
        <v>207.2</v>
      </c>
      <c r="F499" s="8">
        <v>15.96</v>
      </c>
      <c r="G499" s="8">
        <v>47.57</v>
      </c>
      <c r="H499" s="8">
        <v>56.93</v>
      </c>
      <c r="I499" s="8">
        <v>32.340000000000003</v>
      </c>
      <c r="J499" s="8">
        <v>26.76</v>
      </c>
      <c r="K499" s="8">
        <v>22.41</v>
      </c>
      <c r="L499" s="8">
        <v>24.16</v>
      </c>
      <c r="M499" s="8">
        <v>16.04</v>
      </c>
      <c r="N499" s="8">
        <v>26.45</v>
      </c>
      <c r="O499" s="8">
        <v>73.760000000000005</v>
      </c>
      <c r="P499" s="8">
        <v>31.64</v>
      </c>
      <c r="R499" s="6">
        <v>879.13</v>
      </c>
      <c r="S499" s="6">
        <v>8799.26</v>
      </c>
      <c r="T499" s="6">
        <v>9747.1299999999992</v>
      </c>
      <c r="U499" s="6">
        <v>4127.17</v>
      </c>
      <c r="V499" s="6">
        <v>1756.03</v>
      </c>
      <c r="X499" s="6">
        <v>9816.07</v>
      </c>
      <c r="Y499" s="6">
        <v>18203.400000000001</v>
      </c>
      <c r="Z499" s="6">
        <v>30.92</v>
      </c>
      <c r="AC499" s="20">
        <v>912.2</v>
      </c>
    </row>
    <row r="500" spans="1:29">
      <c r="A500" s="5">
        <f t="shared" si="7"/>
        <v>40011</v>
      </c>
      <c r="B500" s="8">
        <v>5.42</v>
      </c>
      <c r="C500" s="8">
        <v>85.85</v>
      </c>
      <c r="D500" s="8">
        <v>24.29</v>
      </c>
      <c r="E500" s="8">
        <v>215.12</v>
      </c>
      <c r="F500" s="8">
        <v>15.02</v>
      </c>
      <c r="G500" s="8">
        <v>48.49</v>
      </c>
      <c r="H500" s="8">
        <v>59.23</v>
      </c>
      <c r="I500" s="8">
        <v>36.89</v>
      </c>
      <c r="J500" s="8">
        <v>27.66</v>
      </c>
      <c r="K500" s="8">
        <v>24.51</v>
      </c>
      <c r="L500" s="8">
        <v>25.16</v>
      </c>
      <c r="M500" s="8">
        <v>18.79</v>
      </c>
      <c r="N500" s="8">
        <v>27.68</v>
      </c>
      <c r="O500" s="8">
        <v>75.3</v>
      </c>
      <c r="P500" s="8">
        <v>34.450000000000003</v>
      </c>
      <c r="R500" s="6">
        <v>940.38</v>
      </c>
      <c r="S500" s="6">
        <v>8539.73</v>
      </c>
      <c r="T500" s="6">
        <v>10369.42</v>
      </c>
      <c r="U500" s="6">
        <v>4388.75</v>
      </c>
      <c r="V500" s="6">
        <v>1886.61</v>
      </c>
      <c r="X500" s="6">
        <v>9287.2800000000007</v>
      </c>
      <c r="Y500" s="6">
        <v>17708.419999999998</v>
      </c>
      <c r="Z500" s="6">
        <v>33.57</v>
      </c>
      <c r="AC500" s="20">
        <v>937.2</v>
      </c>
    </row>
    <row r="501" spans="1:29">
      <c r="A501" s="5">
        <f t="shared" si="7"/>
        <v>40018</v>
      </c>
      <c r="B501" s="8">
        <v>5.71</v>
      </c>
      <c r="C501" s="8">
        <v>86.49</v>
      </c>
      <c r="D501" s="8">
        <v>23.45</v>
      </c>
      <c r="E501" s="8">
        <v>223.36</v>
      </c>
      <c r="F501" s="8">
        <v>14.97</v>
      </c>
      <c r="G501" s="8">
        <v>48.94</v>
      </c>
      <c r="H501" s="8">
        <v>61.51</v>
      </c>
      <c r="I501" s="8">
        <v>37.92</v>
      </c>
      <c r="J501" s="8">
        <v>29.45</v>
      </c>
      <c r="K501" s="8">
        <v>26.58</v>
      </c>
      <c r="L501" s="8">
        <v>24.68</v>
      </c>
      <c r="M501" s="8">
        <v>19.36</v>
      </c>
      <c r="N501" s="8">
        <v>30.99</v>
      </c>
      <c r="O501" s="8">
        <v>80.06</v>
      </c>
      <c r="P501" s="8">
        <v>35.35</v>
      </c>
      <c r="R501" s="6">
        <v>979.26</v>
      </c>
      <c r="S501" s="6">
        <v>8438.39</v>
      </c>
      <c r="T501" s="6">
        <v>10687.9</v>
      </c>
      <c r="U501" s="6">
        <v>4576.6099999999997</v>
      </c>
      <c r="V501" s="6">
        <v>1965.96</v>
      </c>
      <c r="X501" s="6">
        <v>9395.32</v>
      </c>
      <c r="Y501" s="6">
        <v>18805.66</v>
      </c>
      <c r="Z501" s="6">
        <v>35.4</v>
      </c>
      <c r="AC501" s="20">
        <v>952.8</v>
      </c>
    </row>
    <row r="502" spans="1:29">
      <c r="A502" s="5">
        <f t="shared" si="7"/>
        <v>40025</v>
      </c>
      <c r="B502" s="8">
        <v>5.84</v>
      </c>
      <c r="C502" s="8">
        <v>85.76</v>
      </c>
      <c r="D502" s="8">
        <v>23.52</v>
      </c>
      <c r="E502" s="8">
        <v>221.52</v>
      </c>
      <c r="F502" s="8">
        <v>16.02</v>
      </c>
      <c r="G502" s="8">
        <v>49.88</v>
      </c>
      <c r="H502" s="8">
        <v>60.89</v>
      </c>
      <c r="I502" s="8">
        <v>38.65</v>
      </c>
      <c r="J502" s="8">
        <v>29.98</v>
      </c>
      <c r="K502" s="8">
        <v>25.12</v>
      </c>
      <c r="L502" s="8">
        <v>24.92</v>
      </c>
      <c r="M502" s="8">
        <v>19.25</v>
      </c>
      <c r="N502" s="8">
        <v>30.01</v>
      </c>
      <c r="O502" s="8">
        <v>84.18</v>
      </c>
      <c r="P502" s="8">
        <v>34.9</v>
      </c>
      <c r="R502" s="6">
        <v>987.48</v>
      </c>
      <c r="S502" s="6">
        <v>8280.74</v>
      </c>
      <c r="T502" s="6">
        <v>10787.15</v>
      </c>
      <c r="U502" s="6">
        <v>4608.3599999999997</v>
      </c>
      <c r="V502" s="6">
        <v>1978.5</v>
      </c>
      <c r="W502" s="6">
        <v>574.95000000000005</v>
      </c>
      <c r="X502" s="6">
        <v>9944.5499999999993</v>
      </c>
      <c r="Y502" s="6">
        <v>19982.79</v>
      </c>
      <c r="Z502" s="6">
        <v>35.78</v>
      </c>
      <c r="AC502" s="20">
        <v>953.7</v>
      </c>
    </row>
    <row r="503" spans="1:29">
      <c r="A503" s="5">
        <f t="shared" si="7"/>
        <v>40032</v>
      </c>
      <c r="B503" s="8">
        <v>5.91</v>
      </c>
      <c r="C503" s="8">
        <v>85.32</v>
      </c>
      <c r="D503" s="8">
        <v>23.56</v>
      </c>
      <c r="E503" s="8">
        <v>228.55</v>
      </c>
      <c r="F503" s="8">
        <v>16.82</v>
      </c>
      <c r="G503" s="8">
        <v>49.29</v>
      </c>
      <c r="H503" s="8">
        <v>59.9</v>
      </c>
      <c r="I503" s="8">
        <v>42.36</v>
      </c>
      <c r="J503" s="8">
        <v>29.06</v>
      </c>
      <c r="K503" s="8">
        <v>26.69</v>
      </c>
      <c r="L503" s="8">
        <v>24.67</v>
      </c>
      <c r="M503" s="8">
        <v>18.5</v>
      </c>
      <c r="N503" s="8">
        <v>30.1</v>
      </c>
      <c r="O503" s="8">
        <v>85.32</v>
      </c>
      <c r="P503" s="8">
        <v>34.770000000000003</v>
      </c>
      <c r="R503" s="6">
        <v>1010.48</v>
      </c>
      <c r="S503" s="6">
        <v>8146.52</v>
      </c>
      <c r="T503" s="6">
        <v>10885.33</v>
      </c>
      <c r="U503" s="6">
        <v>4731.5600000000004</v>
      </c>
      <c r="V503" s="6">
        <v>2000.25</v>
      </c>
      <c r="W503" s="6">
        <v>589.25</v>
      </c>
      <c r="X503" s="6">
        <v>10356.83</v>
      </c>
      <c r="Y503" s="6">
        <v>20573.330000000002</v>
      </c>
      <c r="Z503" s="6">
        <v>36.53</v>
      </c>
      <c r="AC503" s="20">
        <v>957.3</v>
      </c>
    </row>
    <row r="504" spans="1:29">
      <c r="A504" s="5">
        <f t="shared" si="7"/>
        <v>40039</v>
      </c>
      <c r="B504" s="8">
        <v>5.96</v>
      </c>
      <c r="C504" s="8">
        <v>83.58</v>
      </c>
      <c r="D504" s="8">
        <v>23.69</v>
      </c>
      <c r="E504" s="8">
        <v>230</v>
      </c>
      <c r="F504" s="8">
        <v>16.36</v>
      </c>
      <c r="G504" s="8">
        <v>51.79</v>
      </c>
      <c r="H504" s="8">
        <v>60.08</v>
      </c>
      <c r="I504" s="8">
        <v>42.45</v>
      </c>
      <c r="J504" s="8">
        <v>29.06</v>
      </c>
      <c r="K504" s="8">
        <v>25.86</v>
      </c>
      <c r="L504" s="8">
        <v>24.24</v>
      </c>
      <c r="M504" s="8">
        <v>18.77</v>
      </c>
      <c r="N504" s="8">
        <v>30.98</v>
      </c>
      <c r="O504" s="8">
        <v>85.75</v>
      </c>
      <c r="P504" s="8">
        <v>33.92</v>
      </c>
      <c r="R504" s="6">
        <v>1004.09</v>
      </c>
      <c r="S504" s="6">
        <v>8743.94</v>
      </c>
      <c r="T504" s="6">
        <v>10848.01</v>
      </c>
      <c r="U504" s="6">
        <v>4713.97</v>
      </c>
      <c r="V504" s="6">
        <v>1985.52</v>
      </c>
      <c r="W504" s="6">
        <v>603.34</v>
      </c>
      <c r="X504" s="6">
        <v>10412.09</v>
      </c>
      <c r="Y504" s="6">
        <v>20375.37</v>
      </c>
      <c r="Z504" s="6">
        <v>35.72</v>
      </c>
      <c r="AC504" s="20">
        <v>947</v>
      </c>
    </row>
    <row r="505" spans="1:29">
      <c r="A505" s="5">
        <f t="shared" si="7"/>
        <v>40046</v>
      </c>
      <c r="B505" s="8">
        <v>6.04</v>
      </c>
      <c r="C505" s="8">
        <v>85</v>
      </c>
      <c r="D505" s="8">
        <v>24.41</v>
      </c>
      <c r="E505" s="8">
        <v>232.62</v>
      </c>
      <c r="F505" s="8">
        <v>17.29</v>
      </c>
      <c r="G505" s="8">
        <v>51.36</v>
      </c>
      <c r="H505" s="8">
        <v>61.03</v>
      </c>
      <c r="I505" s="8">
        <v>43.66</v>
      </c>
      <c r="J505" s="8">
        <v>29.33</v>
      </c>
      <c r="K505" s="8">
        <v>26.79</v>
      </c>
      <c r="L505" s="8">
        <v>24.96</v>
      </c>
      <c r="M505" s="8">
        <v>18.89</v>
      </c>
      <c r="N505" s="8">
        <v>32.56</v>
      </c>
      <c r="O505" s="8">
        <v>86.34</v>
      </c>
      <c r="P505" s="8">
        <v>34.67</v>
      </c>
      <c r="R505" s="6">
        <v>1026.1300000000001</v>
      </c>
      <c r="S505" s="6">
        <v>9093.24</v>
      </c>
      <c r="T505" s="6">
        <v>10831.18</v>
      </c>
      <c r="U505" s="6">
        <v>4850.8900000000003</v>
      </c>
      <c r="V505" s="6">
        <v>2020.9</v>
      </c>
      <c r="W505" s="6">
        <v>600.98</v>
      </c>
      <c r="X505" s="6">
        <v>10597.33</v>
      </c>
      <c r="Y505" s="6">
        <v>20893.330000000002</v>
      </c>
      <c r="Z505" s="6">
        <v>36.31</v>
      </c>
      <c r="AC505" s="20">
        <v>953.2</v>
      </c>
    </row>
    <row r="506" spans="1:29">
      <c r="A506" s="5">
        <f t="shared" si="7"/>
        <v>40053</v>
      </c>
      <c r="B506" s="8">
        <v>6.07</v>
      </c>
      <c r="C506" s="8">
        <v>82.76</v>
      </c>
      <c r="D506" s="8">
        <v>24.68</v>
      </c>
      <c r="E506" s="8">
        <v>232.37</v>
      </c>
      <c r="F506" s="8">
        <v>16.95</v>
      </c>
      <c r="G506" s="8">
        <v>51.13</v>
      </c>
      <c r="H506" s="8">
        <v>60.29</v>
      </c>
      <c r="I506" s="8">
        <v>42.92</v>
      </c>
      <c r="J506" s="8">
        <v>29</v>
      </c>
      <c r="K506" s="8">
        <v>26.84</v>
      </c>
      <c r="L506" s="8">
        <v>24.53</v>
      </c>
      <c r="M506" s="8">
        <v>20.25</v>
      </c>
      <c r="N506" s="8">
        <v>32.32</v>
      </c>
      <c r="O506" s="8">
        <v>86.26</v>
      </c>
      <c r="P506" s="8">
        <v>35.43</v>
      </c>
      <c r="R506" s="6">
        <v>1028.93</v>
      </c>
      <c r="S506" s="6">
        <v>9171.61</v>
      </c>
      <c r="T506" s="6">
        <v>10977.97</v>
      </c>
      <c r="U506" s="6">
        <v>4908.8999999999996</v>
      </c>
      <c r="V506" s="6">
        <v>2028.77</v>
      </c>
      <c r="W506" s="6">
        <v>620.16999999999996</v>
      </c>
      <c r="X506" s="6">
        <v>10238.200000000001</v>
      </c>
      <c r="Y506" s="6">
        <v>20199.02</v>
      </c>
      <c r="Z506" s="6">
        <v>36.020000000000003</v>
      </c>
      <c r="AC506" s="20">
        <v>957</v>
      </c>
    </row>
    <row r="507" spans="1:29">
      <c r="A507" s="5">
        <f t="shared" si="7"/>
        <v>40060</v>
      </c>
      <c r="B507" s="8">
        <v>6.08</v>
      </c>
      <c r="C507" s="8">
        <v>78.87</v>
      </c>
      <c r="D507" s="8">
        <v>24.62</v>
      </c>
      <c r="E507" s="8">
        <v>230.65</v>
      </c>
      <c r="F507" s="8">
        <v>17.25</v>
      </c>
      <c r="G507" s="8">
        <v>51.68</v>
      </c>
      <c r="H507" s="8">
        <v>60.32</v>
      </c>
      <c r="I507" s="8">
        <v>42.34</v>
      </c>
      <c r="J507" s="8">
        <v>28.61</v>
      </c>
      <c r="K507" s="8">
        <v>25.9</v>
      </c>
      <c r="L507" s="8">
        <v>24.98</v>
      </c>
      <c r="M507" s="8">
        <v>19.64</v>
      </c>
      <c r="N507" s="8">
        <v>30.7</v>
      </c>
      <c r="O507" s="8">
        <v>83.9</v>
      </c>
      <c r="P507" s="8">
        <v>40.04</v>
      </c>
      <c r="R507" s="6">
        <v>1016.4</v>
      </c>
      <c r="S507" s="6">
        <v>9370.07</v>
      </c>
      <c r="T507" s="6">
        <v>11017.47</v>
      </c>
      <c r="U507" s="6">
        <v>4851.7</v>
      </c>
      <c r="V507" s="6">
        <v>2018.78</v>
      </c>
      <c r="W507" s="6">
        <v>635.99</v>
      </c>
      <c r="X507" s="6">
        <v>10534.14</v>
      </c>
      <c r="Y507" s="6">
        <v>20098.62</v>
      </c>
      <c r="Z507" s="6">
        <v>36.4</v>
      </c>
      <c r="AC507" s="20">
        <v>994.9</v>
      </c>
    </row>
    <row r="508" spans="1:29">
      <c r="A508" s="5">
        <f t="shared" si="7"/>
        <v>40067</v>
      </c>
      <c r="B508" s="8">
        <v>6.15</v>
      </c>
      <c r="C508" s="8">
        <v>84.54</v>
      </c>
      <c r="D508" s="8">
        <v>24.86</v>
      </c>
      <c r="E508" s="8">
        <v>236.07</v>
      </c>
      <c r="F508" s="8">
        <v>17.63</v>
      </c>
      <c r="G508" s="8">
        <v>50.72</v>
      </c>
      <c r="H508" s="8">
        <v>60.42</v>
      </c>
      <c r="I508" s="8">
        <v>42.5</v>
      </c>
      <c r="J508" s="8">
        <v>29.23</v>
      </c>
      <c r="K508" s="8">
        <v>28.42</v>
      </c>
      <c r="L508" s="8">
        <v>25.76</v>
      </c>
      <c r="M508" s="8">
        <v>19.510000000000002</v>
      </c>
      <c r="N508" s="8">
        <v>32.54</v>
      </c>
      <c r="O508" s="8">
        <v>83.96</v>
      </c>
      <c r="P508" s="8">
        <v>38.18</v>
      </c>
      <c r="R508" s="6">
        <v>1042.73</v>
      </c>
      <c r="S508" s="6">
        <v>9321.4</v>
      </c>
      <c r="T508" s="6">
        <v>11253.23</v>
      </c>
      <c r="U508" s="6">
        <v>5011.47</v>
      </c>
      <c r="V508" s="6">
        <v>2080.9</v>
      </c>
      <c r="W508" s="6">
        <v>621.72</v>
      </c>
      <c r="X508" s="6">
        <v>10187.11</v>
      </c>
      <c r="Y508" s="6">
        <v>20318.62</v>
      </c>
      <c r="Z508" s="6">
        <v>37.86</v>
      </c>
      <c r="AC508" s="20">
        <v>1004.9</v>
      </c>
    </row>
    <row r="509" spans="1:29">
      <c r="A509" s="5">
        <f t="shared" si="7"/>
        <v>40074</v>
      </c>
      <c r="B509" s="8">
        <v>6.61</v>
      </c>
      <c r="C509" s="8">
        <v>90.28</v>
      </c>
      <c r="D509" s="8">
        <v>25.26</v>
      </c>
      <c r="E509" s="8">
        <v>245.73</v>
      </c>
      <c r="F509" s="8">
        <v>17.59</v>
      </c>
      <c r="G509" s="8">
        <v>50.11</v>
      </c>
      <c r="H509" s="8">
        <v>60.78</v>
      </c>
      <c r="I509" s="8">
        <v>44.95</v>
      </c>
      <c r="J509" s="8">
        <v>27.66</v>
      </c>
      <c r="K509" s="8">
        <v>28.44</v>
      </c>
      <c r="L509" s="8">
        <v>26.88</v>
      </c>
      <c r="M509" s="8">
        <v>19.559999999999999</v>
      </c>
      <c r="N509" s="8">
        <v>31.88</v>
      </c>
      <c r="O509" s="8">
        <v>83.58</v>
      </c>
      <c r="P509" s="8">
        <v>37.049999999999997</v>
      </c>
      <c r="R509" s="6">
        <v>1068.3</v>
      </c>
      <c r="S509" s="6">
        <v>9505.9599999999991</v>
      </c>
      <c r="T509" s="6">
        <v>11445.95</v>
      </c>
      <c r="U509" s="6">
        <v>5172.8900000000003</v>
      </c>
      <c r="V509" s="6">
        <v>2132.86</v>
      </c>
      <c r="W509" s="6">
        <v>646.88</v>
      </c>
      <c r="X509" s="6">
        <v>10444.33</v>
      </c>
      <c r="Y509" s="6">
        <v>21161.42</v>
      </c>
      <c r="Z509" s="6">
        <v>39.03</v>
      </c>
      <c r="AC509" s="20">
        <v>1009.2</v>
      </c>
    </row>
    <row r="510" spans="1:29">
      <c r="A510" s="5">
        <f t="shared" si="7"/>
        <v>40081</v>
      </c>
      <c r="B510" s="8">
        <v>6.51</v>
      </c>
      <c r="C510" s="8">
        <v>90.52</v>
      </c>
      <c r="D510" s="8">
        <v>25.55</v>
      </c>
      <c r="E510" s="8">
        <v>246.24</v>
      </c>
      <c r="F510" s="8">
        <v>18.07</v>
      </c>
      <c r="G510" s="8">
        <v>49.47</v>
      </c>
      <c r="H510" s="8">
        <v>60.62</v>
      </c>
      <c r="I510" s="8">
        <v>43.65</v>
      </c>
      <c r="J510" s="8">
        <v>27.99</v>
      </c>
      <c r="K510" s="8">
        <v>27.62</v>
      </c>
      <c r="L510" s="8">
        <v>26.49</v>
      </c>
      <c r="M510" s="8">
        <v>19.37</v>
      </c>
      <c r="N510" s="8">
        <v>31.25</v>
      </c>
      <c r="O510" s="8">
        <v>81.099999999999994</v>
      </c>
      <c r="P510" s="8">
        <v>36.14</v>
      </c>
      <c r="R510" s="6">
        <v>1044.3800000000001</v>
      </c>
      <c r="S510" s="6">
        <v>9544.2000000000007</v>
      </c>
      <c r="T510" s="6">
        <v>11212.39</v>
      </c>
      <c r="U510" s="6">
        <v>5082.2</v>
      </c>
      <c r="V510" s="6">
        <v>2090.92</v>
      </c>
      <c r="W510" s="6">
        <v>662.5</v>
      </c>
      <c r="X510" s="6">
        <v>10370.540000000001</v>
      </c>
      <c r="Y510" s="6">
        <v>21623.45</v>
      </c>
      <c r="Z510" s="6">
        <v>38.090000000000003</v>
      </c>
      <c r="AC510" s="20">
        <v>990.2</v>
      </c>
    </row>
    <row r="511" spans="1:29">
      <c r="A511" s="5">
        <f t="shared" si="7"/>
        <v>40088</v>
      </c>
      <c r="B511" s="8">
        <v>6.6</v>
      </c>
      <c r="C511" s="8">
        <v>89.85</v>
      </c>
      <c r="D511" s="8">
        <v>24.96</v>
      </c>
      <c r="E511" s="8">
        <v>242.29</v>
      </c>
      <c r="F511" s="8">
        <v>18.45</v>
      </c>
      <c r="G511" s="8">
        <v>49.08</v>
      </c>
      <c r="H511" s="8">
        <v>59.73</v>
      </c>
      <c r="I511" s="8">
        <v>41.86</v>
      </c>
      <c r="J511" s="8">
        <v>27.95</v>
      </c>
      <c r="K511" s="8">
        <v>27.21</v>
      </c>
      <c r="L511" s="8">
        <v>26.94</v>
      </c>
      <c r="M511" s="8">
        <v>18.97</v>
      </c>
      <c r="N511" s="8">
        <v>31.65</v>
      </c>
      <c r="O511" s="8">
        <v>75.19</v>
      </c>
      <c r="P511" s="8">
        <v>36.1</v>
      </c>
      <c r="R511" s="6">
        <v>1025.21</v>
      </c>
      <c r="S511" s="6">
        <v>9441.27</v>
      </c>
      <c r="T511" s="6">
        <v>10958.33</v>
      </c>
      <c r="U511" s="6">
        <v>4988.7</v>
      </c>
      <c r="V511" s="6">
        <v>2048.11</v>
      </c>
      <c r="W511" s="6">
        <v>649.24</v>
      </c>
      <c r="X511" s="6">
        <v>10265.98</v>
      </c>
      <c r="Y511" s="6">
        <v>21024.400000000001</v>
      </c>
      <c r="Z511" s="6">
        <v>37.86</v>
      </c>
      <c r="AC511" s="20">
        <v>1003.2</v>
      </c>
    </row>
    <row r="512" spans="1:29">
      <c r="A512" s="5">
        <f t="shared" si="7"/>
        <v>40095</v>
      </c>
      <c r="B512" s="8">
        <v>6.8</v>
      </c>
      <c r="C512" s="8">
        <v>95.71</v>
      </c>
      <c r="D512" s="8">
        <v>25.55</v>
      </c>
      <c r="E512" s="8">
        <v>258.12</v>
      </c>
      <c r="F512" s="8">
        <v>17.670000000000002</v>
      </c>
      <c r="G512" s="8">
        <v>49.97</v>
      </c>
      <c r="H512" s="8">
        <v>61.74</v>
      </c>
      <c r="I512" s="8">
        <v>45.85</v>
      </c>
      <c r="J512" s="8">
        <v>27.26</v>
      </c>
      <c r="K512" s="8">
        <v>28.64</v>
      </c>
      <c r="L512" s="8">
        <v>27.33</v>
      </c>
      <c r="M512" s="8">
        <v>20.170000000000002</v>
      </c>
      <c r="N512" s="8">
        <v>32.56</v>
      </c>
      <c r="O512" s="8">
        <v>78.3</v>
      </c>
      <c r="P512" s="8">
        <v>39.479999999999997</v>
      </c>
      <c r="R512" s="6">
        <v>1071.49</v>
      </c>
      <c r="S512" s="6">
        <v>9605.41</v>
      </c>
      <c r="T512" s="6">
        <v>11436.92</v>
      </c>
      <c r="U512" s="6">
        <v>5161.87</v>
      </c>
      <c r="V512" s="6">
        <v>2139.2800000000002</v>
      </c>
      <c r="W512" s="6">
        <v>635.71</v>
      </c>
      <c r="X512" s="6">
        <v>9731.8700000000008</v>
      </c>
      <c r="Y512" s="6">
        <v>20375.490000000002</v>
      </c>
      <c r="Z512" s="6">
        <v>39.85</v>
      </c>
      <c r="AC512" s="20">
        <v>1047.8</v>
      </c>
    </row>
    <row r="513" spans="1:32">
      <c r="A513" s="5">
        <f t="shared" si="7"/>
        <v>40102</v>
      </c>
      <c r="B513" s="8">
        <v>6.72</v>
      </c>
      <c r="C513" s="8">
        <v>95.32</v>
      </c>
      <c r="D513" s="8">
        <v>26.5</v>
      </c>
      <c r="E513" s="8">
        <v>274.92</v>
      </c>
      <c r="F513" s="8">
        <v>16.95</v>
      </c>
      <c r="G513" s="8">
        <v>51.22</v>
      </c>
      <c r="H513" s="8">
        <v>60.46</v>
      </c>
      <c r="I513" s="8">
        <v>46.06</v>
      </c>
      <c r="J513" s="8">
        <v>27.02</v>
      </c>
      <c r="K513" s="8">
        <v>29.4</v>
      </c>
      <c r="L513" s="8">
        <v>27.51</v>
      </c>
      <c r="M513" s="8">
        <v>20.18</v>
      </c>
      <c r="N513" s="8">
        <v>33.21</v>
      </c>
      <c r="O513" s="8">
        <v>79.14</v>
      </c>
      <c r="P513" s="8">
        <v>38.659999999999997</v>
      </c>
      <c r="R513" s="6">
        <v>1087.68</v>
      </c>
      <c r="S513" s="6">
        <v>9820.2000000000007</v>
      </c>
      <c r="T513" s="6">
        <v>11504.76</v>
      </c>
      <c r="U513" s="6">
        <v>5190.24</v>
      </c>
      <c r="V513" s="6">
        <v>2156.8000000000002</v>
      </c>
      <c r="W513" s="6">
        <v>664.4</v>
      </c>
      <c r="X513" s="6">
        <v>10016.39</v>
      </c>
      <c r="Y513" s="6">
        <v>21499.439999999999</v>
      </c>
      <c r="Z513" s="6">
        <v>40.75</v>
      </c>
      <c r="AC513" s="20">
        <v>1050.7</v>
      </c>
    </row>
    <row r="514" spans="1:32">
      <c r="A514" s="5">
        <f t="shared" si="7"/>
        <v>40109</v>
      </c>
      <c r="B514" s="8">
        <v>7.28</v>
      </c>
      <c r="C514" s="8">
        <v>118.49</v>
      </c>
      <c r="D514" s="8">
        <v>28.02</v>
      </c>
      <c r="E514" s="8">
        <v>276.83999999999997</v>
      </c>
      <c r="F514" s="8">
        <v>18.239999999999998</v>
      </c>
      <c r="G514" s="8">
        <v>50.44</v>
      </c>
      <c r="H514" s="8">
        <v>60.54</v>
      </c>
      <c r="I514" s="8">
        <v>45.23</v>
      </c>
      <c r="J514" s="8">
        <v>26.97</v>
      </c>
      <c r="K514" s="8">
        <v>28.89</v>
      </c>
      <c r="L514" s="8">
        <v>26.62</v>
      </c>
      <c r="M514" s="8">
        <v>19.78</v>
      </c>
      <c r="N514" s="8">
        <v>32.43</v>
      </c>
      <c r="O514" s="8">
        <v>77.66</v>
      </c>
      <c r="P514" s="8">
        <v>37.57</v>
      </c>
      <c r="R514" s="6">
        <v>1079.5999999999999</v>
      </c>
      <c r="S514" s="6">
        <v>9665.19</v>
      </c>
      <c r="T514" s="6">
        <v>11382.13</v>
      </c>
      <c r="U514" s="6">
        <v>5242.57</v>
      </c>
      <c r="V514" s="6">
        <v>2154.4699999999998</v>
      </c>
      <c r="W514" s="6">
        <v>669.83</v>
      </c>
      <c r="X514" s="6">
        <v>10257.56</v>
      </c>
      <c r="Y514" s="6">
        <v>21929.9</v>
      </c>
      <c r="Z514" s="6">
        <v>40.76</v>
      </c>
      <c r="AC514" s="20">
        <v>1055.5999999999999</v>
      </c>
    </row>
    <row r="515" spans="1:32">
      <c r="A515" s="5">
        <f t="shared" si="7"/>
        <v>40116</v>
      </c>
      <c r="B515" s="8">
        <v>6.73</v>
      </c>
      <c r="C515" s="8">
        <v>118.81</v>
      </c>
      <c r="D515" s="8">
        <v>27.73</v>
      </c>
      <c r="E515" s="8">
        <v>268.06</v>
      </c>
      <c r="F515" s="8">
        <v>18.57</v>
      </c>
      <c r="G515" s="8">
        <v>49.68</v>
      </c>
      <c r="H515" s="8">
        <v>59.05</v>
      </c>
      <c r="I515" s="8">
        <v>41.77</v>
      </c>
      <c r="J515" s="8">
        <v>27.66</v>
      </c>
      <c r="K515" s="8">
        <v>27.37</v>
      </c>
      <c r="L515" s="8">
        <v>26.66</v>
      </c>
      <c r="M515" s="8">
        <v>19.11</v>
      </c>
      <c r="N515" s="8">
        <v>30.93</v>
      </c>
      <c r="O515" s="8">
        <v>78.89</v>
      </c>
      <c r="P515" s="8">
        <v>35.93</v>
      </c>
      <c r="R515" s="6">
        <v>1036.19</v>
      </c>
      <c r="S515" s="6">
        <v>9487.67</v>
      </c>
      <c r="T515" s="6">
        <v>10910.75</v>
      </c>
      <c r="U515" s="6">
        <v>5044.55</v>
      </c>
      <c r="V515" s="6">
        <v>2045.11</v>
      </c>
      <c r="W515" s="6">
        <v>666.57</v>
      </c>
      <c r="X515" s="6">
        <v>10282.99</v>
      </c>
      <c r="Y515" s="6">
        <v>22589.73</v>
      </c>
      <c r="Z515" s="6">
        <v>37.57</v>
      </c>
      <c r="AC515" s="20">
        <v>1039.7</v>
      </c>
    </row>
    <row r="516" spans="1:32">
      <c r="A516" s="5">
        <f t="shared" si="7"/>
        <v>40123</v>
      </c>
      <c r="B516" s="8">
        <v>6.94</v>
      </c>
      <c r="C516" s="8">
        <v>126.2</v>
      </c>
      <c r="D516" s="8">
        <v>28.52</v>
      </c>
      <c r="E516" s="8">
        <v>275.55</v>
      </c>
      <c r="F516" s="8">
        <v>18.53</v>
      </c>
      <c r="G516" s="8">
        <v>51.25</v>
      </c>
      <c r="H516" s="8">
        <v>60.3</v>
      </c>
      <c r="I516" s="8">
        <v>43.48</v>
      </c>
      <c r="J516" s="8">
        <v>27.64</v>
      </c>
      <c r="K516" s="8">
        <v>28.56</v>
      </c>
      <c r="L516" s="8">
        <v>27.25</v>
      </c>
      <c r="M516" s="8">
        <v>18.93</v>
      </c>
      <c r="N516" s="8">
        <v>32.590000000000003</v>
      </c>
      <c r="O516" s="8">
        <v>78.16</v>
      </c>
      <c r="P516" s="8">
        <v>41.63</v>
      </c>
      <c r="R516" s="6">
        <v>1069.3</v>
      </c>
      <c r="S516" s="6">
        <v>9864.94</v>
      </c>
      <c r="T516" s="6">
        <v>11250.42</v>
      </c>
      <c r="U516" s="6">
        <v>5142.72</v>
      </c>
      <c r="V516" s="6">
        <v>2112.44</v>
      </c>
      <c r="W516" s="6">
        <v>632.16</v>
      </c>
      <c r="X516" s="6">
        <v>10034.74</v>
      </c>
      <c r="Y516" s="6">
        <v>21752.87</v>
      </c>
      <c r="Z516" s="6">
        <v>39.65</v>
      </c>
      <c r="AC516" s="20">
        <v>1095.0999999999999</v>
      </c>
    </row>
    <row r="517" spans="1:32">
      <c r="A517" s="5">
        <f t="shared" ref="A517:A580" si="8">A516+7</f>
        <v>40130</v>
      </c>
      <c r="B517" s="8">
        <v>7.3</v>
      </c>
      <c r="C517" s="8">
        <v>132.97</v>
      </c>
      <c r="D517" s="8">
        <v>29.63</v>
      </c>
      <c r="E517" s="8">
        <v>286.02</v>
      </c>
      <c r="F517" s="8">
        <v>18.940000000000001</v>
      </c>
      <c r="G517" s="8">
        <v>53.2</v>
      </c>
      <c r="H517" s="8">
        <v>61.43</v>
      </c>
      <c r="I517" s="8">
        <v>42.9</v>
      </c>
      <c r="J517" s="8">
        <v>28.17</v>
      </c>
      <c r="K517" s="8">
        <v>30.44</v>
      </c>
      <c r="L517" s="8">
        <v>28.23</v>
      </c>
      <c r="M517" s="8">
        <v>19.82</v>
      </c>
      <c r="N517" s="8">
        <v>33.1</v>
      </c>
      <c r="O517" s="8">
        <v>78.25</v>
      </c>
      <c r="P517" s="8">
        <v>42.89</v>
      </c>
      <c r="R517" s="6">
        <v>1093.48</v>
      </c>
      <c r="S517" s="6">
        <v>9995.91</v>
      </c>
      <c r="T517" s="6">
        <v>11407.68</v>
      </c>
      <c r="U517" s="6">
        <v>5296.38</v>
      </c>
      <c r="V517" s="6">
        <v>2167.88</v>
      </c>
      <c r="W517" s="6">
        <v>645.73</v>
      </c>
      <c r="X517" s="6">
        <v>9789.35</v>
      </c>
      <c r="Y517" s="6">
        <v>21829.72</v>
      </c>
      <c r="Z517" s="6">
        <v>41.04</v>
      </c>
      <c r="AC517" s="20">
        <v>1116.0999999999999</v>
      </c>
    </row>
    <row r="518" spans="1:32">
      <c r="A518" s="5">
        <f t="shared" si="8"/>
        <v>40137</v>
      </c>
      <c r="B518" s="8">
        <v>7.14</v>
      </c>
      <c r="C518" s="8">
        <v>129.66</v>
      </c>
      <c r="D518" s="8">
        <v>29.62</v>
      </c>
      <c r="E518" s="8">
        <v>284.98</v>
      </c>
      <c r="F518" s="8">
        <v>19.920000000000002</v>
      </c>
      <c r="G518" s="8">
        <v>54.28</v>
      </c>
      <c r="H518" s="8">
        <v>62.31</v>
      </c>
      <c r="I518" s="8">
        <v>42.46</v>
      </c>
      <c r="J518" s="8">
        <v>28.45</v>
      </c>
      <c r="K518" s="8">
        <v>30.01</v>
      </c>
      <c r="L518" s="8">
        <v>28.74</v>
      </c>
      <c r="M518" s="8">
        <v>19.239999999999998</v>
      </c>
      <c r="N518" s="8">
        <v>36.46</v>
      </c>
      <c r="O518" s="8">
        <v>76.97</v>
      </c>
      <c r="P518" s="8">
        <v>43.98</v>
      </c>
      <c r="R518" s="6">
        <v>1091.3800000000001</v>
      </c>
      <c r="S518" s="6">
        <v>9972.18</v>
      </c>
      <c r="T518" s="6">
        <v>11579.33</v>
      </c>
      <c r="U518" s="6">
        <v>5251.41</v>
      </c>
      <c r="V518" s="6">
        <v>2146.04</v>
      </c>
      <c r="W518" s="6">
        <v>662.96</v>
      </c>
      <c r="X518" s="6">
        <v>9770.31</v>
      </c>
      <c r="Y518" s="6">
        <v>22553.63</v>
      </c>
      <c r="Z518" s="6">
        <v>40.65</v>
      </c>
      <c r="AC518" s="20">
        <v>1146.4000000000001</v>
      </c>
    </row>
    <row r="519" spans="1:32">
      <c r="A519" s="5">
        <f t="shared" si="8"/>
        <v>40144</v>
      </c>
      <c r="B519" s="8">
        <v>7.16</v>
      </c>
      <c r="C519" s="8">
        <v>131.74</v>
      </c>
      <c r="D519" s="8">
        <v>29.22</v>
      </c>
      <c r="E519" s="8">
        <v>289.88</v>
      </c>
      <c r="F519" s="8">
        <v>20</v>
      </c>
      <c r="G519" s="8">
        <v>54.63</v>
      </c>
      <c r="H519" s="8">
        <v>62.89</v>
      </c>
      <c r="I519" s="8">
        <v>41.33</v>
      </c>
      <c r="J519" s="8">
        <v>29.57</v>
      </c>
      <c r="K519" s="8">
        <v>30.35</v>
      </c>
      <c r="L519" s="8">
        <v>28.59</v>
      </c>
      <c r="M519" s="8">
        <v>19.11</v>
      </c>
      <c r="N519" s="8">
        <v>36.29</v>
      </c>
      <c r="O519" s="8">
        <v>77.02</v>
      </c>
      <c r="P519" s="8">
        <v>42.54</v>
      </c>
      <c r="R519" s="6">
        <v>1091.49</v>
      </c>
      <c r="S519" s="6">
        <v>9712.73</v>
      </c>
      <c r="T519" s="6">
        <v>11464.41</v>
      </c>
      <c r="U519" s="6">
        <v>5245.73</v>
      </c>
      <c r="V519" s="6">
        <v>2138.44</v>
      </c>
      <c r="W519" s="6">
        <v>650.54999999999995</v>
      </c>
      <c r="X519" s="6">
        <v>9497.68</v>
      </c>
      <c r="Y519" s="6">
        <v>22455.84</v>
      </c>
      <c r="Z519" s="6">
        <v>40.130000000000003</v>
      </c>
      <c r="AC519" s="20">
        <v>1174.2</v>
      </c>
    </row>
    <row r="520" spans="1:32">
      <c r="A520" s="5">
        <f t="shared" si="8"/>
        <v>40151</v>
      </c>
      <c r="B520" s="8">
        <v>6.9</v>
      </c>
      <c r="C520" s="8">
        <v>137.58000000000001</v>
      </c>
      <c r="D520" s="8">
        <v>29.98</v>
      </c>
      <c r="E520" s="8">
        <v>292.5</v>
      </c>
      <c r="F520" s="8">
        <v>20</v>
      </c>
      <c r="G520" s="8">
        <v>54.24</v>
      </c>
      <c r="H520" s="8">
        <v>64.36</v>
      </c>
      <c r="I520" s="8">
        <v>41.74</v>
      </c>
      <c r="J520" s="8">
        <v>30.57</v>
      </c>
      <c r="K520" s="8">
        <v>30.84</v>
      </c>
      <c r="L520" s="8">
        <v>28.75</v>
      </c>
      <c r="M520" s="8">
        <v>20.46</v>
      </c>
      <c r="N520" s="8">
        <v>36.700000000000003</v>
      </c>
      <c r="O520" s="8">
        <v>84.3</v>
      </c>
      <c r="P520" s="8">
        <v>42.68</v>
      </c>
      <c r="R520" s="6">
        <v>1105.98</v>
      </c>
      <c r="S520" s="6">
        <v>10023.42</v>
      </c>
      <c r="T520" s="6">
        <v>11510.8</v>
      </c>
      <c r="U520" s="6">
        <v>5322.36</v>
      </c>
      <c r="V520" s="6">
        <v>2194.35</v>
      </c>
      <c r="W520" s="6">
        <v>648.20000000000005</v>
      </c>
      <c r="X520" s="6">
        <v>9081.52</v>
      </c>
      <c r="Y520" s="6">
        <v>21134.5</v>
      </c>
      <c r="Z520" s="6">
        <v>41.84</v>
      </c>
      <c r="AC520" s="20">
        <v>1168.8</v>
      </c>
    </row>
    <row r="521" spans="1:32">
      <c r="A521" s="5">
        <f t="shared" si="8"/>
        <v>40158</v>
      </c>
      <c r="B521" s="8">
        <v>6.95</v>
      </c>
      <c r="C521" s="8">
        <v>134.15</v>
      </c>
      <c r="D521" s="8">
        <v>29.85</v>
      </c>
      <c r="E521" s="8">
        <v>295.25</v>
      </c>
      <c r="F521" s="8">
        <v>20.079999999999998</v>
      </c>
      <c r="G521" s="8">
        <v>54.65</v>
      </c>
      <c r="H521" s="8">
        <v>64.849999999999994</v>
      </c>
      <c r="I521" s="8">
        <v>40.96</v>
      </c>
      <c r="J521" s="8">
        <v>31.54</v>
      </c>
      <c r="K521" s="8">
        <v>31.7</v>
      </c>
      <c r="L521" s="8">
        <v>29.56</v>
      </c>
      <c r="M521" s="8">
        <v>19.899999999999999</v>
      </c>
      <c r="N521" s="8">
        <v>37.07</v>
      </c>
      <c r="O521" s="8">
        <v>84.34</v>
      </c>
      <c r="P521" s="8">
        <v>39.58</v>
      </c>
      <c r="R521" s="6">
        <v>1106.4100000000001</v>
      </c>
      <c r="S521" s="6">
        <v>10270.469999999999</v>
      </c>
      <c r="T521" s="6">
        <v>11423.93</v>
      </c>
      <c r="U521" s="6">
        <v>5261.57</v>
      </c>
      <c r="V521" s="6">
        <v>2190.31</v>
      </c>
      <c r="W521" s="6">
        <v>669.18</v>
      </c>
      <c r="X521" s="6">
        <v>10022.59</v>
      </c>
      <c r="Y521" s="6">
        <v>22498.15</v>
      </c>
      <c r="Z521" s="6">
        <v>41.35</v>
      </c>
      <c r="AC521" s="20">
        <v>1119.4000000000001</v>
      </c>
    </row>
    <row r="522" spans="1:32">
      <c r="A522" s="5">
        <f t="shared" si="8"/>
        <v>40165</v>
      </c>
      <c r="B522" s="8">
        <v>6.98</v>
      </c>
      <c r="C522" s="8">
        <v>128.47999999999999</v>
      </c>
      <c r="D522" s="8">
        <v>30.36</v>
      </c>
      <c r="E522" s="8">
        <v>298.2</v>
      </c>
      <c r="F522" s="8">
        <v>20.07</v>
      </c>
      <c r="G522" s="8">
        <v>52.85</v>
      </c>
      <c r="H522" s="8">
        <v>64.37</v>
      </c>
      <c r="I522" s="8">
        <v>40.950000000000003</v>
      </c>
      <c r="J522" s="8">
        <v>30.67</v>
      </c>
      <c r="K522" s="8">
        <v>31.95</v>
      </c>
      <c r="L522" s="8">
        <v>28.46</v>
      </c>
      <c r="M522" s="8">
        <v>19.63</v>
      </c>
      <c r="N522" s="8">
        <v>37.4</v>
      </c>
      <c r="O522" s="8">
        <v>82.92</v>
      </c>
      <c r="P522" s="8">
        <v>39.520000000000003</v>
      </c>
      <c r="R522" s="6">
        <v>1102.47</v>
      </c>
      <c r="S522" s="6">
        <v>10318.16</v>
      </c>
      <c r="T522" s="6">
        <v>11463.4</v>
      </c>
      <c r="U522" s="6">
        <v>5196.8100000000004</v>
      </c>
      <c r="V522" s="6">
        <v>2211.69</v>
      </c>
      <c r="W522" s="6">
        <v>662.5</v>
      </c>
      <c r="X522" s="6">
        <v>10107.870000000001</v>
      </c>
      <c r="Y522" s="6">
        <v>21902.11</v>
      </c>
      <c r="Z522" s="6">
        <v>40.36</v>
      </c>
      <c r="AC522" s="20">
        <v>1110.8</v>
      </c>
    </row>
    <row r="523" spans="1:32">
      <c r="A523" s="5">
        <f t="shared" si="8"/>
        <v>40172</v>
      </c>
      <c r="B523" s="8">
        <v>7.47</v>
      </c>
      <c r="C523" s="8">
        <v>138.47</v>
      </c>
      <c r="D523" s="8">
        <v>31</v>
      </c>
      <c r="E523" s="8">
        <v>309.23</v>
      </c>
      <c r="F523" s="8">
        <v>20.34</v>
      </c>
      <c r="G523" s="8">
        <v>53.6</v>
      </c>
      <c r="H523" s="8">
        <v>64.7</v>
      </c>
      <c r="I523" s="8">
        <v>41.89</v>
      </c>
      <c r="J523" s="8">
        <v>31.19</v>
      </c>
      <c r="K523" s="8">
        <v>32.29</v>
      </c>
      <c r="L523" s="8">
        <v>28.72</v>
      </c>
      <c r="M523" s="8">
        <v>20.329999999999998</v>
      </c>
      <c r="N523" s="8">
        <v>36.99</v>
      </c>
      <c r="O523" s="8">
        <v>84.91</v>
      </c>
      <c r="P523" s="8">
        <v>40.35</v>
      </c>
      <c r="R523" s="6">
        <v>1126.48</v>
      </c>
      <c r="S523" s="6">
        <v>10309.92</v>
      </c>
      <c r="T523" s="6">
        <v>11754.61</v>
      </c>
      <c r="U523" s="6">
        <v>5402.41</v>
      </c>
      <c r="V523" s="6">
        <v>2285.69</v>
      </c>
      <c r="W523" s="6">
        <v>660.87</v>
      </c>
      <c r="X523" s="6">
        <v>10142.049999999999</v>
      </c>
      <c r="Y523" s="6">
        <v>21175.88</v>
      </c>
      <c r="Z523" s="6">
        <v>41.2</v>
      </c>
      <c r="AC523" s="20">
        <v>1104.0999999999999</v>
      </c>
    </row>
    <row r="524" spans="1:32" s="19" customFormat="1">
      <c r="A524" s="5">
        <f t="shared" si="8"/>
        <v>40179</v>
      </c>
      <c r="B524" s="8">
        <v>7.53</v>
      </c>
      <c r="C524" s="8">
        <v>134.52000000000001</v>
      </c>
      <c r="D524" s="8">
        <v>30.48</v>
      </c>
      <c r="E524" s="8">
        <v>309.98</v>
      </c>
      <c r="F524" s="8">
        <v>22.24</v>
      </c>
      <c r="G524" s="8">
        <v>53.45</v>
      </c>
      <c r="H524" s="8">
        <v>64.41</v>
      </c>
      <c r="I524" s="8">
        <v>41.67</v>
      </c>
      <c r="J524" s="8">
        <v>30.97</v>
      </c>
      <c r="K524" s="8">
        <v>32.25</v>
      </c>
      <c r="L524" s="8">
        <v>28.5</v>
      </c>
      <c r="M524" s="8">
        <v>20.399999999999999</v>
      </c>
      <c r="N524" s="8">
        <v>36.54</v>
      </c>
      <c r="O524" s="8">
        <v>84.16</v>
      </c>
      <c r="P524" s="8">
        <v>39.380000000000003</v>
      </c>
      <c r="Q524" s="28"/>
      <c r="R524" s="6">
        <v>1115.0999999999999</v>
      </c>
      <c r="S524" s="6">
        <v>10388.9</v>
      </c>
      <c r="T524" s="6">
        <v>11746.11</v>
      </c>
      <c r="U524" s="6">
        <v>5412.88</v>
      </c>
      <c r="V524" s="6">
        <v>2269.15</v>
      </c>
      <c r="W524" s="6">
        <v>679.34</v>
      </c>
      <c r="X524" s="6">
        <v>10494.71</v>
      </c>
      <c r="Y524" s="6">
        <v>21508.23</v>
      </c>
      <c r="Z524" s="6">
        <v>41.5</v>
      </c>
      <c r="AA524" s="28"/>
      <c r="AB524" s="20"/>
      <c r="AC524" s="20">
        <v>1095.2</v>
      </c>
      <c r="AD524" s="28"/>
      <c r="AE524" s="12"/>
      <c r="AF524" s="12"/>
    </row>
    <row r="525" spans="1:32">
      <c r="A525" s="5">
        <f t="shared" si="8"/>
        <v>40186</v>
      </c>
      <c r="B525" s="8">
        <v>7.57</v>
      </c>
      <c r="C525" s="8">
        <v>133.52000000000001</v>
      </c>
      <c r="D525" s="8">
        <v>30.66</v>
      </c>
      <c r="E525" s="8">
        <v>301.01</v>
      </c>
      <c r="F525" s="8">
        <v>21.57</v>
      </c>
      <c r="G525" s="8">
        <v>53.33</v>
      </c>
      <c r="H525" s="8">
        <v>64.209999999999994</v>
      </c>
      <c r="I525" s="8">
        <v>44.68</v>
      </c>
      <c r="J525" s="8">
        <v>29.68</v>
      </c>
      <c r="K525" s="8">
        <v>31.88</v>
      </c>
      <c r="L525" s="8">
        <v>27.58</v>
      </c>
      <c r="M525" s="8">
        <v>20.83</v>
      </c>
      <c r="N525" s="8">
        <v>37.700000000000003</v>
      </c>
      <c r="O525" s="8">
        <v>85.76</v>
      </c>
      <c r="P525" s="8">
        <v>41.43</v>
      </c>
      <c r="R525" s="6">
        <v>1144.98</v>
      </c>
      <c r="S525" s="6">
        <v>10471.5</v>
      </c>
      <c r="T525" s="6">
        <v>11953.83</v>
      </c>
      <c r="U525" s="6">
        <v>5534.24</v>
      </c>
      <c r="V525" s="6">
        <v>2317.17</v>
      </c>
      <c r="W525" s="6">
        <v>683.76</v>
      </c>
      <c r="X525" s="6">
        <v>10546.44</v>
      </c>
      <c r="Y525" s="6">
        <v>21886.32</v>
      </c>
      <c r="Z525" s="6">
        <v>43.2</v>
      </c>
      <c r="AC525" s="20">
        <v>1138.2</v>
      </c>
    </row>
    <row r="526" spans="1:32">
      <c r="A526" s="5">
        <f t="shared" si="8"/>
        <v>40193</v>
      </c>
      <c r="B526" s="8">
        <v>7.35</v>
      </c>
      <c r="C526" s="8">
        <v>127.14</v>
      </c>
      <c r="D526" s="8">
        <v>30.86</v>
      </c>
      <c r="E526" s="8">
        <v>290</v>
      </c>
      <c r="F526" s="8">
        <v>21.87</v>
      </c>
      <c r="G526" s="8">
        <v>53.68</v>
      </c>
      <c r="H526" s="8">
        <v>64.56</v>
      </c>
      <c r="I526" s="8">
        <v>43.68</v>
      </c>
      <c r="J526" s="8">
        <v>28.59</v>
      </c>
      <c r="K526" s="8">
        <v>30.6</v>
      </c>
      <c r="L526" s="8">
        <v>28.15</v>
      </c>
      <c r="M526" s="8">
        <v>20.8</v>
      </c>
      <c r="N526" s="8">
        <v>39.47</v>
      </c>
      <c r="O526" s="8">
        <v>91.14</v>
      </c>
      <c r="P526" s="8">
        <v>39.700000000000003</v>
      </c>
      <c r="R526" s="6">
        <v>1136.03</v>
      </c>
      <c r="S526" s="6">
        <v>10328.9</v>
      </c>
      <c r="T526" s="6">
        <v>11685.37</v>
      </c>
      <c r="U526" s="6">
        <v>5455.37</v>
      </c>
      <c r="V526" s="6">
        <v>2287.9899999999998</v>
      </c>
      <c r="W526" s="6">
        <v>701.38</v>
      </c>
      <c r="X526" s="6">
        <v>10798.32</v>
      </c>
      <c r="Y526" s="6">
        <v>22296.75</v>
      </c>
      <c r="Z526" s="6">
        <v>41.95</v>
      </c>
      <c r="AC526" s="20">
        <v>1130.0999999999999</v>
      </c>
    </row>
    <row r="527" spans="1:32">
      <c r="A527" s="5">
        <f t="shared" si="8"/>
        <v>40200</v>
      </c>
      <c r="B527" s="8">
        <v>7.06</v>
      </c>
      <c r="C527" s="8">
        <v>121.43</v>
      </c>
      <c r="D527" s="8">
        <v>28.96</v>
      </c>
      <c r="E527" s="8">
        <v>275</v>
      </c>
      <c r="F527" s="8">
        <v>21.75</v>
      </c>
      <c r="G527" s="8">
        <v>52.94</v>
      </c>
      <c r="H527" s="8">
        <v>63.2</v>
      </c>
      <c r="I527" s="8">
        <v>39.159999999999997</v>
      </c>
      <c r="J527" s="8">
        <v>28.37</v>
      </c>
      <c r="K527" s="8">
        <v>29.98</v>
      </c>
      <c r="L527" s="8">
        <v>27.12</v>
      </c>
      <c r="M527" s="8">
        <v>19.91</v>
      </c>
      <c r="N527" s="8">
        <v>38.869999999999997</v>
      </c>
      <c r="O527" s="8">
        <v>88.17</v>
      </c>
      <c r="P527" s="8">
        <v>36.5</v>
      </c>
      <c r="R527" s="6">
        <v>1115.49</v>
      </c>
      <c r="S527" s="6">
        <v>10520.1</v>
      </c>
      <c r="T527" s="6">
        <v>11343.43</v>
      </c>
      <c r="U527" s="6">
        <v>5302.99</v>
      </c>
      <c r="V527" s="6">
        <v>2205.29</v>
      </c>
      <c r="W527" s="6">
        <v>687.7</v>
      </c>
      <c r="X527" s="6">
        <v>10982.1</v>
      </c>
      <c r="Y527" s="6">
        <v>21654.16</v>
      </c>
      <c r="Z527" s="6">
        <v>39.61</v>
      </c>
      <c r="AC527" s="20">
        <v>1089.2</v>
      </c>
    </row>
    <row r="528" spans="1:32">
      <c r="A528" s="5">
        <f t="shared" si="8"/>
        <v>40207</v>
      </c>
      <c r="B528" s="8">
        <v>6.86</v>
      </c>
      <c r="C528" s="8">
        <v>125.41</v>
      </c>
      <c r="D528" s="8">
        <v>28.18</v>
      </c>
      <c r="E528" s="8">
        <v>264.97000000000003</v>
      </c>
      <c r="F528" s="8">
        <v>21.54</v>
      </c>
      <c r="G528" s="8">
        <v>53.43</v>
      </c>
      <c r="H528" s="8">
        <v>62.86</v>
      </c>
      <c r="I528" s="8">
        <v>38.94</v>
      </c>
      <c r="J528" s="8">
        <v>27.51</v>
      </c>
      <c r="K528" s="8">
        <v>29.55</v>
      </c>
      <c r="L528" s="8">
        <v>27.13</v>
      </c>
      <c r="M528" s="8">
        <v>19.399999999999999</v>
      </c>
      <c r="N528" s="8">
        <v>38.18</v>
      </c>
      <c r="O528" s="8">
        <v>77</v>
      </c>
      <c r="P528" s="8">
        <v>34.82</v>
      </c>
      <c r="R528" s="6">
        <v>1073.8699999999999</v>
      </c>
      <c r="S528" s="6">
        <v>10428.049999999999</v>
      </c>
      <c r="T528" s="6">
        <v>11094.31</v>
      </c>
      <c r="U528" s="6">
        <v>5188.5200000000004</v>
      </c>
      <c r="V528" s="6">
        <v>2147.35</v>
      </c>
      <c r="W528" s="6">
        <v>667.99</v>
      </c>
      <c r="X528" s="6">
        <v>10590.55</v>
      </c>
      <c r="Y528" s="6">
        <v>20726.18</v>
      </c>
      <c r="Z528" s="6">
        <v>38.28</v>
      </c>
      <c r="AC528" s="20">
        <v>1083</v>
      </c>
    </row>
    <row r="529" spans="1:29">
      <c r="A529" s="5">
        <f t="shared" si="8"/>
        <v>40214</v>
      </c>
      <c r="B529" s="8">
        <v>6.98</v>
      </c>
      <c r="C529" s="8">
        <v>117.39</v>
      </c>
      <c r="D529" s="8">
        <v>28.02</v>
      </c>
      <c r="E529" s="8">
        <v>265.64</v>
      </c>
      <c r="F529" s="8">
        <v>20.68</v>
      </c>
      <c r="G529" s="8">
        <v>53.45</v>
      </c>
      <c r="H529" s="8">
        <v>62.64</v>
      </c>
      <c r="I529" s="8">
        <v>38.299999999999997</v>
      </c>
      <c r="J529" s="8">
        <v>26.87</v>
      </c>
      <c r="K529" s="8">
        <v>29.54</v>
      </c>
      <c r="L529" s="8">
        <v>26.55</v>
      </c>
      <c r="M529" s="8">
        <v>19.47</v>
      </c>
      <c r="N529" s="8">
        <v>36.729999999999997</v>
      </c>
      <c r="O529" s="8">
        <v>74.709999999999994</v>
      </c>
      <c r="P529" s="8">
        <v>35.83</v>
      </c>
      <c r="R529" s="6">
        <v>1066.19</v>
      </c>
      <c r="S529" s="6">
        <v>10618.2</v>
      </c>
      <c r="T529" s="6">
        <v>11223.12</v>
      </c>
      <c r="U529" s="6">
        <v>5060.92</v>
      </c>
      <c r="V529" s="6">
        <v>2141.12</v>
      </c>
      <c r="W529" s="6">
        <v>658.88</v>
      </c>
      <c r="X529" s="6">
        <v>10198.040000000001</v>
      </c>
      <c r="Y529" s="6">
        <v>20121.990000000002</v>
      </c>
      <c r="Z529" s="6">
        <v>37.200000000000003</v>
      </c>
      <c r="AC529" s="20">
        <v>1052.2</v>
      </c>
    </row>
    <row r="530" spans="1:29">
      <c r="A530" s="5">
        <f t="shared" si="8"/>
        <v>40221</v>
      </c>
      <c r="B530" s="8">
        <v>7.16</v>
      </c>
      <c r="C530" s="8">
        <v>119.66</v>
      </c>
      <c r="D530" s="8">
        <v>27.93</v>
      </c>
      <c r="E530" s="8">
        <v>266.56</v>
      </c>
      <c r="F530" s="8">
        <v>20.51</v>
      </c>
      <c r="G530" s="8">
        <v>52.9</v>
      </c>
      <c r="H530" s="8">
        <v>62.72</v>
      </c>
      <c r="I530" s="8">
        <v>38.950000000000003</v>
      </c>
      <c r="J530" s="8">
        <v>27.05</v>
      </c>
      <c r="K530" s="8">
        <v>30.07</v>
      </c>
      <c r="L530" s="8">
        <v>26.99</v>
      </c>
      <c r="M530" s="8">
        <v>20.43</v>
      </c>
      <c r="N530" s="8">
        <v>36.92</v>
      </c>
      <c r="O530" s="8">
        <v>77.05</v>
      </c>
      <c r="P530" s="8">
        <v>36.700000000000003</v>
      </c>
      <c r="R530" s="6">
        <v>1075.51</v>
      </c>
      <c r="S530" s="6">
        <v>10609.65</v>
      </c>
      <c r="T530" s="6">
        <v>11469.81</v>
      </c>
      <c r="U530" s="6">
        <v>5142.45</v>
      </c>
      <c r="V530" s="6">
        <v>2183.5300000000002</v>
      </c>
      <c r="W530" s="6">
        <v>628.74</v>
      </c>
      <c r="X530" s="6">
        <v>10057.09</v>
      </c>
      <c r="Y530" s="6">
        <v>19665.080000000002</v>
      </c>
      <c r="Z530" s="6">
        <v>38.44</v>
      </c>
      <c r="AC530" s="20">
        <v>1089.5</v>
      </c>
    </row>
    <row r="531" spans="1:29">
      <c r="A531" s="5">
        <f t="shared" si="8"/>
        <v>40228</v>
      </c>
      <c r="B531" s="8">
        <v>7.2</v>
      </c>
      <c r="C531" s="8">
        <v>117.52</v>
      </c>
      <c r="D531" s="8">
        <v>28.77</v>
      </c>
      <c r="E531" s="8">
        <v>270.38</v>
      </c>
      <c r="F531" s="8">
        <v>20.64</v>
      </c>
      <c r="G531" s="8">
        <v>53.49</v>
      </c>
      <c r="H531" s="8">
        <v>63.81</v>
      </c>
      <c r="I531" s="8">
        <v>40.03</v>
      </c>
      <c r="J531" s="8">
        <v>27.13</v>
      </c>
      <c r="K531" s="8">
        <v>31.23</v>
      </c>
      <c r="L531" s="8">
        <v>27.86</v>
      </c>
      <c r="M531" s="8">
        <v>20.82</v>
      </c>
      <c r="N531" s="8">
        <v>37.49</v>
      </c>
      <c r="O531" s="8">
        <v>73.349999999999994</v>
      </c>
      <c r="P531" s="8">
        <v>39.369999999999997</v>
      </c>
      <c r="R531" s="6">
        <v>1109.17</v>
      </c>
      <c r="S531" s="6">
        <v>10172.98</v>
      </c>
      <c r="T531" s="6">
        <v>11709.29</v>
      </c>
      <c r="U531" s="6">
        <v>5358.17</v>
      </c>
      <c r="V531" s="6">
        <v>2243.87</v>
      </c>
      <c r="W531" s="6">
        <v>636.97</v>
      </c>
      <c r="X531" s="6">
        <v>10092.19</v>
      </c>
      <c r="Y531" s="6">
        <v>20268.689999999999</v>
      </c>
      <c r="Z531" s="6">
        <v>39.380000000000003</v>
      </c>
      <c r="AC531" s="20">
        <v>1121.3</v>
      </c>
    </row>
    <row r="532" spans="1:29">
      <c r="A532" s="5">
        <f t="shared" si="8"/>
        <v>40235</v>
      </c>
      <c r="B532" s="8">
        <v>7.31</v>
      </c>
      <c r="C532" s="8">
        <v>118.4</v>
      </c>
      <c r="D532" s="8">
        <v>28.67</v>
      </c>
      <c r="E532" s="8">
        <v>263.39</v>
      </c>
      <c r="F532" s="8">
        <v>21.2</v>
      </c>
      <c r="G532" s="8">
        <v>54.07</v>
      </c>
      <c r="H532" s="8">
        <v>63</v>
      </c>
      <c r="I532" s="8">
        <v>41.97</v>
      </c>
      <c r="J532" s="8">
        <v>27.05</v>
      </c>
      <c r="K532" s="8">
        <v>31.24</v>
      </c>
      <c r="L532" s="8">
        <v>26.36</v>
      </c>
      <c r="M532" s="8">
        <v>20.53</v>
      </c>
      <c r="N532" s="8">
        <v>36.880000000000003</v>
      </c>
      <c r="O532" s="8">
        <v>74.83</v>
      </c>
      <c r="P532" s="8">
        <v>37.659999999999997</v>
      </c>
      <c r="R532" s="6">
        <v>1104.49</v>
      </c>
      <c r="S532" s="6">
        <v>10067.33</v>
      </c>
      <c r="T532" s="6">
        <v>11629.63</v>
      </c>
      <c r="U532" s="6">
        <v>5354.52</v>
      </c>
      <c r="V532" s="6">
        <v>2238.2600000000002</v>
      </c>
      <c r="W532" s="6">
        <v>661.31</v>
      </c>
      <c r="X532" s="6">
        <v>10123.58</v>
      </c>
      <c r="Y532" s="6">
        <v>19894.02</v>
      </c>
      <c r="Z532" s="6">
        <v>38.96</v>
      </c>
      <c r="AC532" s="20">
        <v>1118.3</v>
      </c>
    </row>
    <row r="533" spans="1:29">
      <c r="A533" s="5">
        <f t="shared" si="8"/>
        <v>40242</v>
      </c>
      <c r="B533" s="8">
        <v>7.82</v>
      </c>
      <c r="C533" s="8">
        <v>128.91</v>
      </c>
      <c r="D533" s="8">
        <v>28.59</v>
      </c>
      <c r="E533" s="8">
        <v>282.10000000000002</v>
      </c>
      <c r="F533" s="8">
        <v>21.7</v>
      </c>
      <c r="G533" s="8">
        <v>54.14</v>
      </c>
      <c r="H533" s="8">
        <v>64.040000000000006</v>
      </c>
      <c r="I533" s="8">
        <v>42.81</v>
      </c>
      <c r="J533" s="8">
        <v>27.33</v>
      </c>
      <c r="K533" s="8">
        <v>33.22</v>
      </c>
      <c r="L533" s="8">
        <v>27.35</v>
      </c>
      <c r="M533" s="8">
        <v>20.79</v>
      </c>
      <c r="N533" s="8">
        <v>37.49</v>
      </c>
      <c r="O533" s="8">
        <v>76.94</v>
      </c>
      <c r="P533" s="8">
        <v>40.26</v>
      </c>
      <c r="R533" s="6">
        <v>1138.7</v>
      </c>
      <c r="S533" s="6">
        <v>10012.200000000001</v>
      </c>
      <c r="T533" s="6">
        <v>11975.14</v>
      </c>
      <c r="U533" s="6">
        <v>5599.76</v>
      </c>
      <c r="V533" s="6">
        <v>2326.35</v>
      </c>
      <c r="W533" s="6">
        <v>651.97</v>
      </c>
      <c r="X533" s="6">
        <v>10126.030000000001</v>
      </c>
      <c r="Y533" s="6">
        <v>20608.7</v>
      </c>
      <c r="Z533" s="6">
        <v>40.950000000000003</v>
      </c>
      <c r="AC533" s="20">
        <v>1134.8</v>
      </c>
    </row>
    <row r="534" spans="1:29">
      <c r="A534" s="5">
        <f t="shared" si="8"/>
        <v>40249</v>
      </c>
      <c r="B534" s="8">
        <v>8.09</v>
      </c>
      <c r="C534" s="8">
        <v>131.82</v>
      </c>
      <c r="D534" s="8">
        <v>29.27</v>
      </c>
      <c r="E534" s="8">
        <v>289.76</v>
      </c>
      <c r="F534" s="8">
        <v>21.32</v>
      </c>
      <c r="G534" s="8">
        <v>53.9</v>
      </c>
      <c r="H534" s="8">
        <v>64.180000000000007</v>
      </c>
      <c r="I534" s="8">
        <v>43.15</v>
      </c>
      <c r="J534" s="8">
        <v>27.8</v>
      </c>
      <c r="K534" s="8">
        <v>33.69</v>
      </c>
      <c r="L534" s="8">
        <v>26.68</v>
      </c>
      <c r="M534" s="8">
        <v>21.27</v>
      </c>
      <c r="N534" s="8">
        <v>37.159999999999997</v>
      </c>
      <c r="O534" s="8">
        <v>76.989999999999995</v>
      </c>
      <c r="P534" s="8">
        <v>39.06</v>
      </c>
      <c r="R534" s="6">
        <v>1149.99</v>
      </c>
      <c r="S534" s="6">
        <v>10099.14</v>
      </c>
      <c r="T534" s="6">
        <v>12013.82</v>
      </c>
      <c r="U534" s="6">
        <v>5625.65</v>
      </c>
      <c r="V534" s="6">
        <v>2367.66</v>
      </c>
      <c r="W534" s="6">
        <v>685.05</v>
      </c>
      <c r="X534" s="6">
        <v>10368.959999999999</v>
      </c>
      <c r="Y534" s="6">
        <v>20787.97</v>
      </c>
      <c r="Z534" s="6">
        <v>41.37</v>
      </c>
      <c r="AC534" s="20">
        <v>1101.5</v>
      </c>
    </row>
    <row r="535" spans="1:29">
      <c r="A535" s="5">
        <f t="shared" si="8"/>
        <v>40256</v>
      </c>
      <c r="B535" s="8">
        <v>7.94</v>
      </c>
      <c r="C535" s="8">
        <v>130.35</v>
      </c>
      <c r="D535" s="8">
        <v>29.59</v>
      </c>
      <c r="E535" s="8">
        <v>280</v>
      </c>
      <c r="F535" s="8">
        <v>22.13</v>
      </c>
      <c r="G535" s="8">
        <v>55.34</v>
      </c>
      <c r="H535" s="8">
        <v>65.11</v>
      </c>
      <c r="I535" s="8">
        <v>43.45</v>
      </c>
      <c r="J535" s="8">
        <v>28.43</v>
      </c>
      <c r="K535" s="8">
        <v>33.64</v>
      </c>
      <c r="L535" s="8">
        <v>27.38</v>
      </c>
      <c r="M535" s="8">
        <v>21.99</v>
      </c>
      <c r="N535" s="8">
        <v>38.06</v>
      </c>
      <c r="O535" s="8">
        <v>79.56</v>
      </c>
      <c r="P535" s="8">
        <v>39.42</v>
      </c>
      <c r="R535" s="6">
        <v>1159.9000000000001</v>
      </c>
      <c r="S535" s="6">
        <v>10402.4</v>
      </c>
      <c r="T535" s="6">
        <v>11947.98</v>
      </c>
      <c r="U535" s="6">
        <v>5650.12</v>
      </c>
      <c r="V535" s="6">
        <v>2374.41</v>
      </c>
      <c r="W535" s="6">
        <v>687.85</v>
      </c>
      <c r="X535" s="6">
        <v>10751.26</v>
      </c>
      <c r="Y535" s="6">
        <v>21209.74</v>
      </c>
      <c r="Z535" s="6">
        <v>41.19</v>
      </c>
      <c r="AC535" s="20">
        <v>1107.4000000000001</v>
      </c>
    </row>
    <row r="536" spans="1:29">
      <c r="A536" s="5">
        <f t="shared" si="8"/>
        <v>40263</v>
      </c>
      <c r="B536" s="8">
        <v>8.25</v>
      </c>
      <c r="C536" s="8">
        <v>135.06</v>
      </c>
      <c r="D536" s="8">
        <v>29.66</v>
      </c>
      <c r="E536" s="8">
        <v>281.33999999999997</v>
      </c>
      <c r="F536" s="8">
        <v>23.31</v>
      </c>
      <c r="G536" s="8">
        <v>55.51</v>
      </c>
      <c r="H536" s="8">
        <v>64.38</v>
      </c>
      <c r="I536" s="8">
        <v>45.02</v>
      </c>
      <c r="J536" s="8">
        <v>28.39</v>
      </c>
      <c r="K536" s="8">
        <v>35.31</v>
      </c>
      <c r="L536" s="8">
        <v>27.33</v>
      </c>
      <c r="M536" s="8">
        <v>22.24</v>
      </c>
      <c r="N536" s="8">
        <v>37.43</v>
      </c>
      <c r="O536" s="8">
        <v>80.75</v>
      </c>
      <c r="P536" s="8">
        <v>37.409999999999997</v>
      </c>
      <c r="R536" s="6">
        <v>1166.5899999999999</v>
      </c>
      <c r="S536" s="6">
        <v>10325.26</v>
      </c>
      <c r="T536" s="6">
        <v>11957.37</v>
      </c>
      <c r="U536" s="6">
        <v>5703.02</v>
      </c>
      <c r="V536" s="6">
        <v>2395.13</v>
      </c>
      <c r="W536" s="6">
        <v>690.08</v>
      </c>
      <c r="X536" s="6">
        <v>10824.72</v>
      </c>
      <c r="Y536" s="6">
        <v>21370.82</v>
      </c>
      <c r="Z536" s="6">
        <v>41.1</v>
      </c>
      <c r="AC536" s="20">
        <v>1104.2</v>
      </c>
    </row>
    <row r="537" spans="1:29">
      <c r="A537" s="5">
        <f t="shared" si="8"/>
        <v>40270</v>
      </c>
      <c r="B537" s="8">
        <v>8.43</v>
      </c>
      <c r="C537" s="8">
        <v>131.81</v>
      </c>
      <c r="D537" s="8">
        <v>29.16</v>
      </c>
      <c r="E537" s="8">
        <v>284.39</v>
      </c>
      <c r="F537" s="8">
        <v>22.21</v>
      </c>
      <c r="G537" s="8">
        <v>55.49</v>
      </c>
      <c r="H537" s="8">
        <v>65.77</v>
      </c>
      <c r="I537" s="8">
        <v>45.18</v>
      </c>
      <c r="J537" s="8">
        <v>29.24</v>
      </c>
      <c r="K537" s="8">
        <v>35.549999999999997</v>
      </c>
      <c r="L537" s="8">
        <v>27.65</v>
      </c>
      <c r="M537" s="8">
        <v>22.39</v>
      </c>
      <c r="N537" s="8">
        <v>37.71</v>
      </c>
      <c r="O537" s="8">
        <v>80.489999999999995</v>
      </c>
      <c r="P537" s="8">
        <v>39.450000000000003</v>
      </c>
      <c r="R537" s="6">
        <v>1178.0999999999999</v>
      </c>
      <c r="S537" s="6">
        <v>10566.2</v>
      </c>
      <c r="T537" s="6">
        <v>12151.06</v>
      </c>
      <c r="U537" s="6">
        <v>5744.89</v>
      </c>
      <c r="V537" s="6">
        <v>2402.58</v>
      </c>
      <c r="W537" s="6">
        <v>699.58</v>
      </c>
      <c r="X537" s="6">
        <v>10996.37</v>
      </c>
      <c r="Y537" s="6">
        <v>21053.11</v>
      </c>
      <c r="Z537" s="6">
        <v>43.22</v>
      </c>
      <c r="AC537" s="20">
        <v>1125.0999999999999</v>
      </c>
    </row>
    <row r="538" spans="1:29">
      <c r="A538" s="5">
        <f t="shared" si="8"/>
        <v>40277</v>
      </c>
      <c r="B538" s="8">
        <v>8.64</v>
      </c>
      <c r="C538" s="8">
        <v>140.06</v>
      </c>
      <c r="D538" s="8">
        <v>30.34</v>
      </c>
      <c r="E538" s="8">
        <v>283.10000000000002</v>
      </c>
      <c r="F538" s="8">
        <v>22.56</v>
      </c>
      <c r="G538" s="8">
        <v>55.07</v>
      </c>
      <c r="H538" s="8">
        <v>65.14</v>
      </c>
      <c r="I538" s="8">
        <v>45.98</v>
      </c>
      <c r="J538" s="8">
        <v>28.12</v>
      </c>
      <c r="K538" s="8">
        <v>36.22</v>
      </c>
      <c r="L538" s="8">
        <v>27.3</v>
      </c>
      <c r="M538" s="8">
        <v>22.55</v>
      </c>
      <c r="N538" s="8">
        <v>36.97</v>
      </c>
      <c r="O538" s="8">
        <v>79.92</v>
      </c>
      <c r="P538" s="8">
        <v>41.29</v>
      </c>
      <c r="R538" s="6">
        <v>1194.3699999999999</v>
      </c>
      <c r="S538" s="6">
        <v>10624.69</v>
      </c>
      <c r="T538" s="6">
        <v>12176.84</v>
      </c>
      <c r="U538" s="6">
        <v>5770.98</v>
      </c>
      <c r="V538" s="6">
        <v>2454.0500000000002</v>
      </c>
      <c r="W538" s="6">
        <v>708.96</v>
      </c>
      <c r="X538" s="6">
        <v>11286.09</v>
      </c>
      <c r="Y538" s="6">
        <v>21537</v>
      </c>
      <c r="Z538" s="6">
        <v>43.78</v>
      </c>
      <c r="AC538" s="20">
        <v>1161.0999999999999</v>
      </c>
    </row>
    <row r="539" spans="1:29">
      <c r="A539" s="5">
        <f t="shared" si="8"/>
        <v>40284</v>
      </c>
      <c r="B539" s="8">
        <v>8.84</v>
      </c>
      <c r="C539" s="8">
        <v>142.16999999999999</v>
      </c>
      <c r="D539" s="8">
        <v>30.67</v>
      </c>
      <c r="E539" s="8">
        <v>275.07</v>
      </c>
      <c r="F539" s="8">
        <v>23.14</v>
      </c>
      <c r="G539" s="8">
        <v>54.11</v>
      </c>
      <c r="H539" s="8">
        <v>65.02</v>
      </c>
      <c r="I539" s="8">
        <v>45.55</v>
      </c>
      <c r="J539" s="8">
        <v>27.66</v>
      </c>
      <c r="K539" s="8">
        <v>35.83</v>
      </c>
      <c r="L539" s="8">
        <v>27.49</v>
      </c>
      <c r="M539" s="8">
        <v>23.92</v>
      </c>
      <c r="N539" s="8">
        <v>35.71</v>
      </c>
      <c r="O539" s="8">
        <v>79.37</v>
      </c>
      <c r="P539" s="8">
        <v>39.11</v>
      </c>
      <c r="R539" s="6">
        <v>1192.1300000000001</v>
      </c>
      <c r="S539" s="6">
        <v>10741.98</v>
      </c>
      <c r="T539" s="6">
        <v>12070.66</v>
      </c>
      <c r="U539" s="6">
        <v>5743.96</v>
      </c>
      <c r="V539" s="6">
        <v>2481.2600000000002</v>
      </c>
      <c r="W539" s="6">
        <v>714.43</v>
      </c>
      <c r="X539" s="6">
        <v>11204.34</v>
      </c>
      <c r="Y539" s="6">
        <v>22208.5</v>
      </c>
      <c r="Z539" s="6">
        <v>42.46</v>
      </c>
      <c r="AC539" s="20">
        <v>1136.3</v>
      </c>
    </row>
    <row r="540" spans="1:29">
      <c r="A540" s="5">
        <f t="shared" si="8"/>
        <v>40291</v>
      </c>
      <c r="B540" s="8">
        <v>9.67</v>
      </c>
      <c r="C540" s="8">
        <v>143.63</v>
      </c>
      <c r="D540" s="8">
        <v>30.96</v>
      </c>
      <c r="E540" s="8">
        <v>272.49</v>
      </c>
      <c r="F540" s="8">
        <v>23.13</v>
      </c>
      <c r="G540" s="8">
        <v>54.53</v>
      </c>
      <c r="H540" s="8">
        <v>65.040000000000006</v>
      </c>
      <c r="I540" s="8">
        <v>44.94</v>
      </c>
      <c r="J540" s="8">
        <v>27.16</v>
      </c>
      <c r="K540" s="8">
        <v>36.79</v>
      </c>
      <c r="L540" s="8">
        <v>26.94</v>
      </c>
      <c r="M540" s="8">
        <v>24.04</v>
      </c>
      <c r="N540" s="8">
        <v>35.46</v>
      </c>
      <c r="O540" s="8">
        <v>77.64</v>
      </c>
      <c r="P540" s="8">
        <v>40.46</v>
      </c>
      <c r="R540" s="6">
        <v>1217.28</v>
      </c>
      <c r="S540" s="6">
        <v>10850.36</v>
      </c>
      <c r="T540" s="6">
        <v>12239.64</v>
      </c>
      <c r="U540" s="6">
        <v>5723.65</v>
      </c>
      <c r="V540" s="6">
        <v>2530.15</v>
      </c>
      <c r="W540" s="6">
        <v>704.81</v>
      </c>
      <c r="X540" s="6">
        <v>11102.18</v>
      </c>
      <c r="Y540" s="6">
        <v>21865.26</v>
      </c>
      <c r="Z540" s="6">
        <v>43.06</v>
      </c>
      <c r="AC540" s="20">
        <v>1153.0999999999999</v>
      </c>
    </row>
    <row r="541" spans="1:29">
      <c r="A541" s="5">
        <f t="shared" si="8"/>
        <v>40298</v>
      </c>
      <c r="B541" s="8">
        <v>9.32</v>
      </c>
      <c r="C541" s="8">
        <v>137.1</v>
      </c>
      <c r="D541" s="8">
        <v>30.54</v>
      </c>
      <c r="E541" s="8">
        <v>262.83999999999997</v>
      </c>
      <c r="F541" s="8">
        <v>23.46</v>
      </c>
      <c r="G541" s="8">
        <v>53.64</v>
      </c>
      <c r="H541" s="8">
        <v>64.3</v>
      </c>
      <c r="I541" s="8">
        <v>42.58</v>
      </c>
      <c r="J541" s="8">
        <v>27.02</v>
      </c>
      <c r="K541" s="8">
        <v>36.840000000000003</v>
      </c>
      <c r="L541" s="8">
        <v>26.73</v>
      </c>
      <c r="M541" s="8">
        <v>22.84</v>
      </c>
      <c r="N541" s="8">
        <v>35.04</v>
      </c>
      <c r="O541" s="8">
        <v>77.09</v>
      </c>
      <c r="P541" s="8">
        <v>43.55</v>
      </c>
      <c r="R541" s="6">
        <v>1186.69</v>
      </c>
      <c r="S541" s="6">
        <v>10927.1</v>
      </c>
      <c r="T541" s="6">
        <v>12210.7</v>
      </c>
      <c r="U541" s="6">
        <v>5553.29</v>
      </c>
      <c r="V541" s="6">
        <v>2461.19</v>
      </c>
      <c r="W541" s="6">
        <v>701.12</v>
      </c>
      <c r="X541" s="6">
        <v>10914.46</v>
      </c>
      <c r="Y541" s="6">
        <v>21244.49</v>
      </c>
      <c r="Z541" s="6">
        <v>42.05</v>
      </c>
      <c r="AC541" s="20">
        <v>1180.0999999999999</v>
      </c>
    </row>
    <row r="542" spans="1:29">
      <c r="A542" s="5">
        <f t="shared" si="8"/>
        <v>40305</v>
      </c>
      <c r="B542" s="8">
        <v>8.42</v>
      </c>
      <c r="C542" s="8">
        <v>124.98</v>
      </c>
      <c r="D542" s="8">
        <v>28.21</v>
      </c>
      <c r="E542" s="8">
        <v>246.57</v>
      </c>
      <c r="F542" s="8">
        <v>24.15</v>
      </c>
      <c r="G542" s="8">
        <v>52.4</v>
      </c>
      <c r="H542" s="8">
        <v>63.31</v>
      </c>
      <c r="I542" s="8">
        <v>40.76</v>
      </c>
      <c r="J542" s="8">
        <v>26.36</v>
      </c>
      <c r="K542" s="8">
        <v>33.409999999999997</v>
      </c>
      <c r="L542" s="8">
        <v>26.34</v>
      </c>
      <c r="M542" s="8">
        <v>21.31</v>
      </c>
      <c r="N542" s="8">
        <v>33.49</v>
      </c>
      <c r="O542" s="8">
        <v>74.89</v>
      </c>
      <c r="P542" s="8">
        <v>42.82</v>
      </c>
      <c r="R542" s="6">
        <v>1110.8800000000001</v>
      </c>
      <c r="S542" s="6">
        <v>10997.35</v>
      </c>
      <c r="T542" s="6">
        <v>11692.43</v>
      </c>
      <c r="U542" s="6">
        <v>5123.0200000000004</v>
      </c>
      <c r="V542" s="6">
        <v>2265.64</v>
      </c>
      <c r="W542" s="6">
        <v>681.3</v>
      </c>
      <c r="X542" s="6">
        <v>11057.4</v>
      </c>
      <c r="Y542" s="6">
        <v>21108.59</v>
      </c>
      <c r="Z542" s="6">
        <v>38.19</v>
      </c>
      <c r="AC542" s="20">
        <v>1210</v>
      </c>
    </row>
    <row r="543" spans="1:29">
      <c r="A543" s="5">
        <f t="shared" si="8"/>
        <v>40312</v>
      </c>
      <c r="B543" s="8">
        <v>9.07</v>
      </c>
      <c r="C543" s="8">
        <v>128.53</v>
      </c>
      <c r="D543" s="8">
        <v>28.93</v>
      </c>
      <c r="E543" s="8">
        <v>253.76</v>
      </c>
      <c r="F543" s="8">
        <v>22.56</v>
      </c>
      <c r="G543" s="8">
        <v>52.12</v>
      </c>
      <c r="H543" s="8">
        <v>63.97</v>
      </c>
      <c r="I543" s="8">
        <v>39.89</v>
      </c>
      <c r="J543" s="8">
        <v>26.66</v>
      </c>
      <c r="K543" s="8">
        <v>34.06</v>
      </c>
      <c r="L543" s="8">
        <v>26.67</v>
      </c>
      <c r="M543" s="8">
        <v>21.89</v>
      </c>
      <c r="N543" s="8">
        <v>32.880000000000003</v>
      </c>
      <c r="O543" s="8">
        <v>75.48</v>
      </c>
      <c r="P543" s="8">
        <v>45.62</v>
      </c>
      <c r="R543" s="6">
        <v>1135.68</v>
      </c>
      <c r="S543" s="6">
        <v>11018.7</v>
      </c>
      <c r="T543" s="6">
        <v>12014.97</v>
      </c>
      <c r="U543" s="6">
        <v>5262.85</v>
      </c>
      <c r="V543" s="6">
        <v>2346.85</v>
      </c>
      <c r="W543" s="6">
        <v>613.5</v>
      </c>
      <c r="X543" s="6">
        <v>10364.59</v>
      </c>
      <c r="Y543" s="6">
        <v>19920.29</v>
      </c>
      <c r="Z543" s="6">
        <v>39.49</v>
      </c>
      <c r="AC543" s="20">
        <v>1227.4000000000001</v>
      </c>
    </row>
    <row r="544" spans="1:29">
      <c r="A544" s="5">
        <f t="shared" si="8"/>
        <v>40319</v>
      </c>
      <c r="B544" s="8">
        <v>8.65</v>
      </c>
      <c r="C544" s="8">
        <v>122.72</v>
      </c>
      <c r="D544" s="8">
        <v>26.84</v>
      </c>
      <c r="E544" s="8">
        <v>236.02</v>
      </c>
      <c r="F544" s="8">
        <v>20.57</v>
      </c>
      <c r="G544" s="8">
        <v>51.37</v>
      </c>
      <c r="H544" s="8">
        <v>60.88</v>
      </c>
      <c r="I544" s="8">
        <v>40.049999999999997</v>
      </c>
      <c r="J544" s="8">
        <v>26.14</v>
      </c>
      <c r="K544" s="8">
        <v>32.869999999999997</v>
      </c>
      <c r="L544" s="8">
        <v>25.8</v>
      </c>
      <c r="M544" s="8">
        <v>20.91</v>
      </c>
      <c r="N544" s="8">
        <v>32.04</v>
      </c>
      <c r="O544" s="8">
        <v>75.59</v>
      </c>
      <c r="P544" s="8">
        <v>41.02</v>
      </c>
      <c r="R544" s="6">
        <v>1087.69</v>
      </c>
      <c r="S544" s="6">
        <v>11204.3</v>
      </c>
      <c r="T544" s="6">
        <v>11521.35</v>
      </c>
      <c r="U544" s="6">
        <v>5062.93</v>
      </c>
      <c r="V544" s="6">
        <v>2229.04</v>
      </c>
      <c r="W544" s="6">
        <v>644.32000000000005</v>
      </c>
      <c r="X544" s="6">
        <v>10462.51</v>
      </c>
      <c r="Y544" s="6">
        <v>20145.43</v>
      </c>
      <c r="Z544" s="6">
        <v>37.340000000000003</v>
      </c>
      <c r="AC544" s="20">
        <v>1175.7</v>
      </c>
    </row>
    <row r="545" spans="1:29">
      <c r="A545" s="5">
        <f t="shared" si="8"/>
        <v>40326</v>
      </c>
      <c r="B545" s="8">
        <v>9.17</v>
      </c>
      <c r="C545" s="8">
        <v>125.46</v>
      </c>
      <c r="D545" s="8">
        <v>25.8</v>
      </c>
      <c r="E545" s="8">
        <v>242.81</v>
      </c>
      <c r="F545" s="8">
        <v>19.32</v>
      </c>
      <c r="G545" s="8">
        <v>50.56</v>
      </c>
      <c r="H545" s="8">
        <v>58.3</v>
      </c>
      <c r="I545" s="8">
        <v>39.58</v>
      </c>
      <c r="J545" s="8">
        <v>25.73</v>
      </c>
      <c r="K545" s="8">
        <v>33.42</v>
      </c>
      <c r="L545" s="8">
        <v>25.7</v>
      </c>
      <c r="M545" s="8">
        <v>21.42</v>
      </c>
      <c r="N545" s="8">
        <v>33.69</v>
      </c>
      <c r="O545" s="8">
        <v>72.34</v>
      </c>
      <c r="P545" s="8">
        <v>42.08</v>
      </c>
      <c r="R545" s="6">
        <v>1089.4100000000001</v>
      </c>
      <c r="S545" s="6">
        <v>11008.61</v>
      </c>
      <c r="T545" s="6">
        <v>11671.44</v>
      </c>
      <c r="U545" s="6">
        <v>5188.43</v>
      </c>
      <c r="V545" s="6">
        <v>2257.04</v>
      </c>
      <c r="W545" s="6">
        <v>620.9</v>
      </c>
      <c r="X545" s="6">
        <v>9784.5400000000009</v>
      </c>
      <c r="Y545" s="6">
        <v>19545.830000000002</v>
      </c>
      <c r="Z545" s="6">
        <v>38.1</v>
      </c>
      <c r="AC545" s="20">
        <v>1212.2</v>
      </c>
    </row>
    <row r="546" spans="1:29">
      <c r="A546" s="5">
        <f t="shared" si="8"/>
        <v>40333</v>
      </c>
      <c r="B546" s="8">
        <v>9.14</v>
      </c>
      <c r="C546" s="8">
        <v>122.77</v>
      </c>
      <c r="D546" s="8">
        <v>25.79</v>
      </c>
      <c r="E546" s="8">
        <v>249.36</v>
      </c>
      <c r="F546" s="8">
        <v>18.55</v>
      </c>
      <c r="G546" s="8">
        <v>50.4</v>
      </c>
      <c r="H546" s="8">
        <v>58.01</v>
      </c>
      <c r="I546" s="8">
        <v>37.619999999999997</v>
      </c>
      <c r="J546" s="8">
        <v>25.44</v>
      </c>
      <c r="K546" s="8">
        <v>33.69</v>
      </c>
      <c r="L546" s="8">
        <v>25.64</v>
      </c>
      <c r="M546" s="8">
        <v>20.95</v>
      </c>
      <c r="N546" s="8">
        <v>33.17</v>
      </c>
      <c r="O546" s="8">
        <v>71.099999999999994</v>
      </c>
      <c r="P546" s="8">
        <v>41.42</v>
      </c>
      <c r="R546" s="6">
        <v>1064.8800000000001</v>
      </c>
      <c r="S546" s="6">
        <v>10380.43</v>
      </c>
      <c r="T546" s="6">
        <v>11569.61</v>
      </c>
      <c r="U546" s="6">
        <v>5126</v>
      </c>
      <c r="V546" s="6">
        <v>2219.17</v>
      </c>
      <c r="W546" s="6">
        <v>636.13</v>
      </c>
      <c r="X546" s="6">
        <v>9762.98</v>
      </c>
      <c r="Y546" s="6">
        <v>19766.71</v>
      </c>
      <c r="Z546" s="6">
        <v>37.200000000000003</v>
      </c>
      <c r="AC546" s="20">
        <v>1216.2</v>
      </c>
    </row>
    <row r="547" spans="1:29">
      <c r="A547" s="5">
        <f t="shared" si="8"/>
        <v>40340</v>
      </c>
      <c r="B547" s="8">
        <v>9.0500000000000007</v>
      </c>
      <c r="C547" s="8">
        <v>123.03</v>
      </c>
      <c r="D547" s="8">
        <v>25.66</v>
      </c>
      <c r="E547" s="8">
        <v>244.25</v>
      </c>
      <c r="F547" s="8">
        <v>18.11</v>
      </c>
      <c r="G547" s="8">
        <v>50.86</v>
      </c>
      <c r="H547" s="8">
        <v>58.46</v>
      </c>
      <c r="I547" s="8">
        <v>38.090000000000003</v>
      </c>
      <c r="J547" s="8">
        <v>26.7</v>
      </c>
      <c r="K547" s="8">
        <v>34.24</v>
      </c>
      <c r="L547" s="8">
        <v>25.83</v>
      </c>
      <c r="M547" s="8">
        <v>20.64</v>
      </c>
      <c r="N547" s="8">
        <v>34.86</v>
      </c>
      <c r="O547" s="8">
        <v>70.81</v>
      </c>
      <c r="P547" s="8">
        <v>43.11</v>
      </c>
      <c r="R547" s="6">
        <v>1091.5999999999999</v>
      </c>
      <c r="S547" s="6">
        <v>10620.16</v>
      </c>
      <c r="T547" s="6">
        <v>11666.92</v>
      </c>
      <c r="U547" s="6">
        <v>5163.68</v>
      </c>
      <c r="V547" s="6">
        <v>2243.6</v>
      </c>
      <c r="W547" s="6">
        <v>629.82000000000005</v>
      </c>
      <c r="X547" s="6">
        <v>9901.19</v>
      </c>
      <c r="Y547" s="6">
        <v>19780.07</v>
      </c>
      <c r="Z547" s="6">
        <v>38.76</v>
      </c>
      <c r="AC547" s="20">
        <v>1228.9000000000001</v>
      </c>
    </row>
    <row r="548" spans="1:29">
      <c r="A548" s="5">
        <f t="shared" si="8"/>
        <v>40347</v>
      </c>
      <c r="B548" s="8">
        <v>9.7899999999999991</v>
      </c>
      <c r="C548" s="8">
        <v>125.83</v>
      </c>
      <c r="D548" s="8">
        <v>26.44</v>
      </c>
      <c r="E548" s="8">
        <v>250.01</v>
      </c>
      <c r="F548" s="8">
        <v>18.03</v>
      </c>
      <c r="G548" s="8">
        <v>51.55</v>
      </c>
      <c r="H548" s="8">
        <v>59.18</v>
      </c>
      <c r="I548" s="8">
        <v>39.18</v>
      </c>
      <c r="J548" s="8">
        <v>27.23</v>
      </c>
      <c r="K548" s="8">
        <v>35.15</v>
      </c>
      <c r="L548" s="8">
        <v>26.16</v>
      </c>
      <c r="M548" s="8">
        <v>21.4</v>
      </c>
      <c r="N548" s="8">
        <v>35.67</v>
      </c>
      <c r="O548" s="8">
        <v>71.45</v>
      </c>
      <c r="P548" s="8">
        <v>46.38</v>
      </c>
      <c r="R548" s="6">
        <v>1117.51</v>
      </c>
      <c r="S548" s="6">
        <v>10193.4</v>
      </c>
      <c r="T548" s="6">
        <v>11927.59</v>
      </c>
      <c r="U548" s="6">
        <v>5250.84</v>
      </c>
      <c r="V548" s="6">
        <v>2309.8000000000002</v>
      </c>
      <c r="W548" s="6">
        <v>643.98</v>
      </c>
      <c r="X548" s="6">
        <v>9705.25</v>
      </c>
      <c r="Y548" s="6">
        <v>19872.38</v>
      </c>
      <c r="Z548" s="6">
        <v>39.92</v>
      </c>
      <c r="AC548" s="20">
        <v>1257.2</v>
      </c>
    </row>
    <row r="549" spans="1:29">
      <c r="A549" s="5">
        <f t="shared" si="8"/>
        <v>40354</v>
      </c>
      <c r="B549" s="8">
        <v>9.5299999999999994</v>
      </c>
      <c r="C549" s="8">
        <v>121</v>
      </c>
      <c r="D549" s="8">
        <v>24.53</v>
      </c>
      <c r="E549" s="8">
        <v>236.34</v>
      </c>
      <c r="F549" s="8">
        <v>19.02</v>
      </c>
      <c r="G549" s="8">
        <v>48.8</v>
      </c>
      <c r="H549" s="8">
        <v>58.7</v>
      </c>
      <c r="I549" s="8">
        <v>39.44</v>
      </c>
      <c r="J549" s="8">
        <v>26.69</v>
      </c>
      <c r="K549" s="8">
        <v>33.479999999999997</v>
      </c>
      <c r="L549" s="8">
        <v>25.13</v>
      </c>
      <c r="M549" s="8">
        <v>20.03</v>
      </c>
      <c r="N549" s="8">
        <v>35.93</v>
      </c>
      <c r="O549" s="8">
        <v>70</v>
      </c>
      <c r="P549" s="8">
        <v>46.33</v>
      </c>
      <c r="R549" s="6">
        <v>1076.76</v>
      </c>
      <c r="S549" s="6">
        <v>10136.629999999999</v>
      </c>
      <c r="T549" s="6">
        <v>11707.85</v>
      </c>
      <c r="U549" s="6">
        <v>5046.47</v>
      </c>
      <c r="V549" s="6">
        <v>2223.48</v>
      </c>
      <c r="W549" s="6">
        <v>666.01</v>
      </c>
      <c r="X549" s="6">
        <v>9995.02</v>
      </c>
      <c r="Y549" s="6">
        <v>20286.71</v>
      </c>
      <c r="Z549" s="6">
        <v>39.43</v>
      </c>
      <c r="AC549" s="20">
        <v>1255.8</v>
      </c>
    </row>
    <row r="550" spans="1:29">
      <c r="A550" s="5">
        <f t="shared" si="8"/>
        <v>40361</v>
      </c>
      <c r="B550" s="8">
        <v>8.82</v>
      </c>
      <c r="C550" s="8">
        <v>109.14</v>
      </c>
      <c r="D550" s="8">
        <v>23.27</v>
      </c>
      <c r="E550" s="8">
        <v>218.27</v>
      </c>
      <c r="F550" s="8">
        <v>19.260000000000002</v>
      </c>
      <c r="G550" s="8">
        <v>48</v>
      </c>
      <c r="H550" s="8">
        <v>59.08</v>
      </c>
      <c r="I550" s="8">
        <v>35.83</v>
      </c>
      <c r="J550" s="8">
        <v>26.81</v>
      </c>
      <c r="K550" s="8">
        <v>31.38</v>
      </c>
      <c r="L550" s="8">
        <v>25.03</v>
      </c>
      <c r="M550" s="8">
        <v>19.2</v>
      </c>
      <c r="N550" s="8">
        <v>34.22</v>
      </c>
      <c r="O550" s="8">
        <v>68.260000000000005</v>
      </c>
      <c r="P550" s="8">
        <v>43.24</v>
      </c>
      <c r="R550" s="6">
        <v>1022.58</v>
      </c>
      <c r="S550" s="6">
        <v>9931.9699999999993</v>
      </c>
      <c r="T550" s="6">
        <v>11196.06</v>
      </c>
      <c r="U550" s="6">
        <v>4838.09</v>
      </c>
      <c r="V550" s="6">
        <v>2091.79</v>
      </c>
      <c r="W550" s="6">
        <v>639.44000000000005</v>
      </c>
      <c r="X550" s="6">
        <v>9737.48</v>
      </c>
      <c r="Y550" s="6">
        <v>20690.79</v>
      </c>
      <c r="Z550" s="6">
        <v>37.75</v>
      </c>
      <c r="AC550" s="20">
        <v>1207.4000000000001</v>
      </c>
    </row>
    <row r="551" spans="1:29">
      <c r="A551" s="5">
        <f t="shared" si="8"/>
        <v>40368</v>
      </c>
      <c r="B551" s="8">
        <v>9.27</v>
      </c>
      <c r="C551" s="8">
        <v>117.26</v>
      </c>
      <c r="D551" s="8">
        <v>24.27</v>
      </c>
      <c r="E551" s="8">
        <v>233.74</v>
      </c>
      <c r="F551" s="8">
        <v>19.170000000000002</v>
      </c>
      <c r="G551" s="8">
        <v>49.43</v>
      </c>
      <c r="H551" s="8">
        <v>60.54</v>
      </c>
      <c r="I551" s="8">
        <v>38.85</v>
      </c>
      <c r="J551" s="8">
        <v>26.65</v>
      </c>
      <c r="K551" s="8">
        <v>33.75</v>
      </c>
      <c r="L551" s="8">
        <v>26.2</v>
      </c>
      <c r="M551" s="8">
        <v>20.239999999999998</v>
      </c>
      <c r="N551" s="8">
        <v>36.299999999999997</v>
      </c>
      <c r="O551" s="8">
        <v>71.069999999999993</v>
      </c>
      <c r="P551" s="8">
        <v>43.57</v>
      </c>
      <c r="R551" s="6">
        <v>1077.96</v>
      </c>
      <c r="S551" s="6">
        <v>10211.1</v>
      </c>
      <c r="T551" s="6">
        <v>11570.45</v>
      </c>
      <c r="U551" s="6">
        <v>5132.9399999999996</v>
      </c>
      <c r="V551" s="6">
        <v>2196.4499999999998</v>
      </c>
      <c r="W551" s="6">
        <v>608.48</v>
      </c>
      <c r="X551" s="6">
        <v>9203.7099999999991</v>
      </c>
      <c r="Y551" s="6">
        <v>19905.32</v>
      </c>
      <c r="Z551" s="6">
        <v>39.97</v>
      </c>
      <c r="AC551" s="20">
        <v>1209.5999999999999</v>
      </c>
    </row>
    <row r="552" spans="1:29">
      <c r="A552" s="5">
        <f t="shared" si="8"/>
        <v>40375</v>
      </c>
      <c r="B552" s="8">
        <v>8.93</v>
      </c>
      <c r="C552" s="8">
        <v>118.49</v>
      </c>
      <c r="D552" s="8">
        <v>24.89</v>
      </c>
      <c r="E552" s="8">
        <v>229.8</v>
      </c>
      <c r="F552" s="8">
        <v>18.3</v>
      </c>
      <c r="G552" s="8">
        <v>49.67</v>
      </c>
      <c r="H552" s="8">
        <v>59.44</v>
      </c>
      <c r="I552" s="8">
        <v>39</v>
      </c>
      <c r="J552" s="8">
        <v>26.69</v>
      </c>
      <c r="K552" s="8">
        <v>33.03</v>
      </c>
      <c r="L552" s="8">
        <v>26.19</v>
      </c>
      <c r="M552" s="8">
        <v>21.02</v>
      </c>
      <c r="N552" s="8">
        <v>35.909999999999997</v>
      </c>
      <c r="O552" s="8">
        <v>70.75</v>
      </c>
      <c r="P552" s="8">
        <v>41.75</v>
      </c>
      <c r="R552" s="6">
        <v>1064.8800000000001</v>
      </c>
      <c r="S552" s="6">
        <v>10450.64</v>
      </c>
      <c r="T552" s="6">
        <v>11569.65</v>
      </c>
      <c r="U552" s="6">
        <v>5158.8500000000004</v>
      </c>
      <c r="V552" s="6">
        <v>2179.0500000000002</v>
      </c>
      <c r="W552" s="6">
        <v>642.70000000000005</v>
      </c>
      <c r="X552" s="6">
        <v>9585.32</v>
      </c>
      <c r="Y552" s="6">
        <v>20378.66</v>
      </c>
      <c r="Z552" s="6">
        <v>38.65</v>
      </c>
      <c r="AC552" s="20">
        <v>1188</v>
      </c>
    </row>
    <row r="553" spans="1:29">
      <c r="A553" s="5">
        <f t="shared" si="8"/>
        <v>40382</v>
      </c>
      <c r="B553" s="8">
        <v>9.2799999999999994</v>
      </c>
      <c r="C553" s="8">
        <v>118.87</v>
      </c>
      <c r="D553" s="8">
        <v>25.81</v>
      </c>
      <c r="E553" s="8">
        <v>245.03</v>
      </c>
      <c r="F553" s="8">
        <v>19.350000000000001</v>
      </c>
      <c r="G553" s="8">
        <v>51.67</v>
      </c>
      <c r="H553" s="8">
        <v>57.63</v>
      </c>
      <c r="I553" s="8">
        <v>39.83</v>
      </c>
      <c r="J553" s="8">
        <v>28.02</v>
      </c>
      <c r="K553" s="8">
        <v>34.130000000000003</v>
      </c>
      <c r="L553" s="8">
        <v>27.38</v>
      </c>
      <c r="M553" s="8">
        <v>21.69</v>
      </c>
      <c r="N553" s="8">
        <v>34.869999999999997</v>
      </c>
      <c r="O553" s="8">
        <v>71.31</v>
      </c>
      <c r="P553" s="8">
        <v>42.37</v>
      </c>
      <c r="R553" s="6">
        <v>1102.6600000000001</v>
      </c>
      <c r="S553" s="6">
        <v>10143.81</v>
      </c>
      <c r="T553" s="6">
        <v>11714.21</v>
      </c>
      <c r="U553" s="6">
        <v>5312.62</v>
      </c>
      <c r="V553" s="6">
        <v>2269.4699999999998</v>
      </c>
      <c r="W553" s="6">
        <v>635.55999999999995</v>
      </c>
      <c r="X553" s="6">
        <v>9408.36</v>
      </c>
      <c r="Y553" s="6">
        <v>20250.16</v>
      </c>
      <c r="Z553" s="6">
        <v>41.15</v>
      </c>
      <c r="AC553" s="20">
        <v>1187.7</v>
      </c>
    </row>
    <row r="554" spans="1:29">
      <c r="A554" s="5">
        <f t="shared" si="8"/>
        <v>40389</v>
      </c>
      <c r="B554" s="8">
        <v>9.19</v>
      </c>
      <c r="C554" s="8">
        <v>117.89</v>
      </c>
      <c r="D554" s="8">
        <v>25.81</v>
      </c>
      <c r="E554" s="8">
        <v>242.42</v>
      </c>
      <c r="F554" s="8">
        <v>17.86</v>
      </c>
      <c r="G554" s="8">
        <v>51.19</v>
      </c>
      <c r="H554" s="8">
        <v>58.09</v>
      </c>
      <c r="I554" s="8">
        <v>40.28</v>
      </c>
      <c r="J554" s="8">
        <v>29.06</v>
      </c>
      <c r="K554" s="8">
        <v>33.69</v>
      </c>
      <c r="L554" s="8">
        <v>27.56</v>
      </c>
      <c r="M554" s="8">
        <v>20.6</v>
      </c>
      <c r="N554" s="8">
        <v>34.46</v>
      </c>
      <c r="O554" s="8">
        <v>70.23</v>
      </c>
      <c r="P554" s="8">
        <v>41.1</v>
      </c>
      <c r="R554" s="6">
        <v>1101.5999999999999</v>
      </c>
      <c r="S554" s="6">
        <v>9686.48</v>
      </c>
      <c r="T554" s="6">
        <v>11713.43</v>
      </c>
      <c r="U554" s="6">
        <v>5258.02</v>
      </c>
      <c r="V554" s="6">
        <v>2254.6999999999998</v>
      </c>
      <c r="W554" s="6">
        <v>655.79</v>
      </c>
      <c r="X554" s="6">
        <v>9430.9599999999991</v>
      </c>
      <c r="Y554" s="6">
        <v>20815.330000000002</v>
      </c>
      <c r="Z554" s="6">
        <v>41.4</v>
      </c>
      <c r="AC554" s="20">
        <v>1181.7</v>
      </c>
    </row>
    <row r="555" spans="1:29">
      <c r="A555" s="5">
        <f t="shared" si="8"/>
        <v>40396</v>
      </c>
      <c r="B555" s="8">
        <v>9.2899999999999991</v>
      </c>
      <c r="C555" s="8">
        <v>128.32</v>
      </c>
      <c r="D555" s="8">
        <v>25.55</v>
      </c>
      <c r="E555" s="8">
        <v>250.11</v>
      </c>
      <c r="F555" s="8">
        <v>18.899999999999999</v>
      </c>
      <c r="G555" s="8">
        <v>51.79</v>
      </c>
      <c r="H555" s="8">
        <v>59.96</v>
      </c>
      <c r="I555" s="8">
        <v>40.44</v>
      </c>
      <c r="J555" s="8">
        <v>29.55</v>
      </c>
      <c r="K555" s="8">
        <v>35</v>
      </c>
      <c r="L555" s="8">
        <v>28.38</v>
      </c>
      <c r="M555" s="8">
        <v>20.65</v>
      </c>
      <c r="N555" s="8">
        <v>34.979999999999997</v>
      </c>
      <c r="O555" s="8">
        <v>72.52</v>
      </c>
      <c r="P555" s="8">
        <v>43.39</v>
      </c>
      <c r="R555" s="6">
        <v>1121.6400000000001</v>
      </c>
      <c r="S555" s="6">
        <v>10198</v>
      </c>
      <c r="T555" s="6">
        <v>11799.97</v>
      </c>
      <c r="U555" s="6">
        <v>5332.39</v>
      </c>
      <c r="V555" s="6">
        <v>2288.4699999999998</v>
      </c>
      <c r="W555" s="6">
        <v>656.75</v>
      </c>
      <c r="X555" s="6">
        <v>9537.2999999999993</v>
      </c>
      <c r="Y555" s="6">
        <v>21029.81</v>
      </c>
      <c r="Z555" s="6">
        <v>42.08</v>
      </c>
      <c r="AC555" s="20">
        <v>1203.4000000000001</v>
      </c>
    </row>
    <row r="556" spans="1:29">
      <c r="A556" s="5">
        <f t="shared" si="8"/>
        <v>40403</v>
      </c>
      <c r="B556" s="8">
        <v>8.9</v>
      </c>
      <c r="C556" s="8">
        <v>124.69</v>
      </c>
      <c r="D556" s="8">
        <v>24.4</v>
      </c>
      <c r="E556" s="8">
        <v>243.17</v>
      </c>
      <c r="F556" s="8">
        <v>18.34</v>
      </c>
      <c r="G556" s="8">
        <v>50.4</v>
      </c>
      <c r="H556" s="8">
        <v>58.15</v>
      </c>
      <c r="I556" s="8">
        <v>37.5</v>
      </c>
      <c r="J556" s="8">
        <v>30.03</v>
      </c>
      <c r="K556" s="8">
        <v>33.68</v>
      </c>
      <c r="L556" s="8">
        <v>27.87</v>
      </c>
      <c r="M556" s="8">
        <v>19.149999999999999</v>
      </c>
      <c r="N556" s="8">
        <v>35</v>
      </c>
      <c r="O556" s="8">
        <v>69.87</v>
      </c>
      <c r="P556" s="8">
        <v>42.92</v>
      </c>
      <c r="R556" s="6">
        <v>1079.25</v>
      </c>
      <c r="S556" s="6">
        <v>10097.9</v>
      </c>
      <c r="T556" s="6">
        <v>11528.25</v>
      </c>
      <c r="U556" s="6">
        <v>5275.44</v>
      </c>
      <c r="V556" s="6">
        <v>2173.48</v>
      </c>
      <c r="W556" s="6">
        <v>664.41</v>
      </c>
      <c r="X556" s="6">
        <v>9642.1200000000008</v>
      </c>
      <c r="Y556" s="6">
        <v>21678.799999999999</v>
      </c>
      <c r="Z556" s="6">
        <v>40.68</v>
      </c>
      <c r="AC556" s="20">
        <v>1214.9000000000001</v>
      </c>
    </row>
    <row r="557" spans="1:29">
      <c r="A557" s="5">
        <f t="shared" si="8"/>
        <v>40410</v>
      </c>
      <c r="B557" s="8">
        <v>8.92</v>
      </c>
      <c r="C557" s="8">
        <v>127.76</v>
      </c>
      <c r="D557" s="8">
        <v>24.23</v>
      </c>
      <c r="E557" s="8">
        <v>231.01</v>
      </c>
      <c r="F557" s="8">
        <v>18.04</v>
      </c>
      <c r="G557" s="8">
        <v>50.22</v>
      </c>
      <c r="H557" s="8">
        <v>58.74</v>
      </c>
      <c r="I557" s="8">
        <v>37.14</v>
      </c>
      <c r="J557" s="8">
        <v>29.37</v>
      </c>
      <c r="K557" s="8">
        <v>33.049999999999997</v>
      </c>
      <c r="L557" s="8">
        <v>27.65</v>
      </c>
      <c r="M557" s="8">
        <v>18.91</v>
      </c>
      <c r="N557" s="8">
        <v>34.44</v>
      </c>
      <c r="O557" s="8">
        <v>70.430000000000007</v>
      </c>
      <c r="P557" s="8">
        <v>44.78</v>
      </c>
      <c r="R557" s="6">
        <v>1071.69</v>
      </c>
      <c r="S557" s="6">
        <v>10424.6</v>
      </c>
      <c r="T557" s="6">
        <v>11722.07</v>
      </c>
      <c r="U557" s="6">
        <v>5195.28</v>
      </c>
      <c r="V557" s="6">
        <v>2179.7600000000002</v>
      </c>
      <c r="W557" s="6">
        <v>650.69000000000005</v>
      </c>
      <c r="X557" s="6">
        <v>9253.4599999999991</v>
      </c>
      <c r="Y557" s="6">
        <v>21071.57</v>
      </c>
      <c r="Z557" s="6">
        <v>41.02</v>
      </c>
      <c r="AC557" s="20">
        <v>1227.2</v>
      </c>
    </row>
    <row r="558" spans="1:29">
      <c r="A558" s="5">
        <f t="shared" si="8"/>
        <v>40417</v>
      </c>
      <c r="B558" s="8">
        <v>8.6300000000000008</v>
      </c>
      <c r="C558" s="8">
        <v>126.64</v>
      </c>
      <c r="D558" s="8">
        <v>23.93</v>
      </c>
      <c r="E558" s="8">
        <v>229.41</v>
      </c>
      <c r="F558" s="8">
        <v>18.059999999999999</v>
      </c>
      <c r="G558" s="8">
        <v>51</v>
      </c>
      <c r="H558" s="8">
        <v>57.6</v>
      </c>
      <c r="I558" s="8">
        <v>36.6</v>
      </c>
      <c r="J558" s="8">
        <v>29.84</v>
      </c>
      <c r="K558" s="8">
        <v>32.78</v>
      </c>
      <c r="L558" s="8">
        <v>28.08</v>
      </c>
      <c r="M558" s="8">
        <v>18.37</v>
      </c>
      <c r="N558" s="8">
        <v>35</v>
      </c>
      <c r="O558" s="8">
        <v>69.36</v>
      </c>
      <c r="P558" s="8">
        <v>46.5</v>
      </c>
      <c r="R558" s="6">
        <v>1064.5899999999999</v>
      </c>
      <c r="S558" s="6">
        <v>10465.94</v>
      </c>
      <c r="T558" s="6">
        <v>11879.72</v>
      </c>
      <c r="U558" s="6">
        <v>5201.5600000000004</v>
      </c>
      <c r="V558" s="6">
        <v>2153.63</v>
      </c>
      <c r="W558" s="6">
        <v>637.26</v>
      </c>
      <c r="X558" s="6">
        <v>9179.3799999999992</v>
      </c>
      <c r="Y558" s="6">
        <v>20981.82</v>
      </c>
      <c r="Z558" s="6">
        <v>40.49</v>
      </c>
      <c r="AC558" s="20">
        <v>1236</v>
      </c>
    </row>
    <row r="559" spans="1:29">
      <c r="A559" s="5">
        <f t="shared" si="8"/>
        <v>40424</v>
      </c>
      <c r="B559" s="8">
        <v>9.24</v>
      </c>
      <c r="C559" s="8">
        <v>138.79</v>
      </c>
      <c r="D559" s="8">
        <v>24.29</v>
      </c>
      <c r="E559" s="8">
        <v>235.15</v>
      </c>
      <c r="F559" s="8">
        <v>17.52</v>
      </c>
      <c r="G559" s="8">
        <v>52.04</v>
      </c>
      <c r="H559" s="8">
        <v>58.93</v>
      </c>
      <c r="I559" s="8">
        <v>39.17</v>
      </c>
      <c r="J559" s="8">
        <v>30.2</v>
      </c>
      <c r="K559" s="8">
        <v>34.67</v>
      </c>
      <c r="L559" s="8">
        <v>28.78</v>
      </c>
      <c r="M559" s="8">
        <v>18.43</v>
      </c>
      <c r="N559" s="8">
        <v>35.590000000000003</v>
      </c>
      <c r="O559" s="8">
        <v>69.709999999999994</v>
      </c>
      <c r="P559" s="8">
        <v>45.3</v>
      </c>
      <c r="R559" s="6">
        <v>1104.51</v>
      </c>
      <c r="S559" s="6">
        <v>10653.6</v>
      </c>
      <c r="T559" s="6">
        <v>12144.92</v>
      </c>
      <c r="U559" s="6">
        <v>5428.15</v>
      </c>
      <c r="V559" s="6">
        <v>2233.75</v>
      </c>
      <c r="W559" s="6">
        <v>635.85</v>
      </c>
      <c r="X559" s="6">
        <v>8991.06</v>
      </c>
      <c r="Y559" s="6">
        <v>20597.349999999999</v>
      </c>
      <c r="Z559" s="6">
        <v>42.03</v>
      </c>
      <c r="AC559" s="20">
        <v>1249.2</v>
      </c>
    </row>
    <row r="560" spans="1:29">
      <c r="A560" s="5">
        <f t="shared" si="8"/>
        <v>40431</v>
      </c>
      <c r="B560" s="8">
        <v>9.41</v>
      </c>
      <c r="C560" s="8">
        <v>142.44</v>
      </c>
      <c r="D560" s="8">
        <v>23.85</v>
      </c>
      <c r="E560" s="8">
        <v>238.07</v>
      </c>
      <c r="F560" s="8">
        <v>17.78</v>
      </c>
      <c r="G560" s="8">
        <v>51.97</v>
      </c>
      <c r="H560" s="8">
        <v>59.98</v>
      </c>
      <c r="I560" s="8">
        <v>39.76</v>
      </c>
      <c r="J560" s="8">
        <v>30.82</v>
      </c>
      <c r="K560" s="8">
        <v>34.15</v>
      </c>
      <c r="L560" s="8">
        <v>29.26</v>
      </c>
      <c r="M560" s="8">
        <v>17.97</v>
      </c>
      <c r="N560" s="8">
        <v>36.65</v>
      </c>
      <c r="O560" s="8">
        <v>70.599999999999994</v>
      </c>
      <c r="P560" s="8">
        <v>44.72</v>
      </c>
      <c r="R560" s="6">
        <v>1109.55</v>
      </c>
      <c r="S560" s="6">
        <v>10303.15</v>
      </c>
      <c r="T560" s="6">
        <v>12097.09</v>
      </c>
      <c r="U560" s="6">
        <v>5501.64</v>
      </c>
      <c r="V560" s="6">
        <v>2242.48</v>
      </c>
      <c r="W560" s="6">
        <v>661.54</v>
      </c>
      <c r="X560" s="6">
        <v>9114.1299999999992</v>
      </c>
      <c r="Y560" s="6">
        <v>20971.5</v>
      </c>
      <c r="Z560" s="6">
        <v>42.26</v>
      </c>
      <c r="AC560" s="20">
        <v>1244.5</v>
      </c>
    </row>
    <row r="561" spans="1:29">
      <c r="A561" s="5">
        <f t="shared" si="8"/>
        <v>40438</v>
      </c>
      <c r="B561" s="8">
        <v>9.83</v>
      </c>
      <c r="C561" s="8">
        <v>148.32</v>
      </c>
      <c r="D561" s="8">
        <v>25.22</v>
      </c>
      <c r="E561" s="8">
        <v>245.07</v>
      </c>
      <c r="F561" s="8">
        <v>18.13</v>
      </c>
      <c r="G561" s="8">
        <v>53.01</v>
      </c>
      <c r="H561" s="8">
        <v>61.57</v>
      </c>
      <c r="I561" s="8">
        <v>40.06</v>
      </c>
      <c r="J561" s="8">
        <v>31.68</v>
      </c>
      <c r="K561" s="8">
        <v>34.56</v>
      </c>
      <c r="L561" s="8">
        <v>28.78</v>
      </c>
      <c r="M561" s="8">
        <v>18.809999999999999</v>
      </c>
      <c r="N561" s="8">
        <v>36.33</v>
      </c>
      <c r="O561" s="8">
        <v>71.510000000000005</v>
      </c>
      <c r="P561" s="8">
        <v>45.99</v>
      </c>
      <c r="R561" s="6">
        <v>1125.5899999999999</v>
      </c>
      <c r="S561" s="6">
        <v>10213.6</v>
      </c>
      <c r="T561" s="6">
        <v>12164.56</v>
      </c>
      <c r="U561" s="6">
        <v>5508.45</v>
      </c>
      <c r="V561" s="6">
        <v>2315.61</v>
      </c>
      <c r="W561" s="6">
        <v>671.74</v>
      </c>
      <c r="X561" s="6">
        <v>9239.17</v>
      </c>
      <c r="Y561" s="6">
        <v>21257.39</v>
      </c>
      <c r="Z561" s="6">
        <v>43.02</v>
      </c>
      <c r="AC561" s="20">
        <v>1275.5999999999999</v>
      </c>
    </row>
    <row r="562" spans="1:29">
      <c r="A562" s="5">
        <f t="shared" si="8"/>
        <v>40445</v>
      </c>
      <c r="B562" s="8">
        <v>10.44</v>
      </c>
      <c r="C562" s="8">
        <v>160.72999999999999</v>
      </c>
      <c r="D562" s="8">
        <v>24.78</v>
      </c>
      <c r="E562" s="8">
        <v>263.64</v>
      </c>
      <c r="F562" s="8">
        <v>17.02</v>
      </c>
      <c r="G562" s="8">
        <v>54.08</v>
      </c>
      <c r="H562" s="8">
        <v>62.14</v>
      </c>
      <c r="I562" s="8">
        <v>39.75</v>
      </c>
      <c r="J562" s="8">
        <v>32.64</v>
      </c>
      <c r="K562" s="8">
        <v>33.58</v>
      </c>
      <c r="L562" s="8">
        <v>29.31</v>
      </c>
      <c r="M562" s="8">
        <v>19.420000000000002</v>
      </c>
      <c r="N562" s="8">
        <v>37.340000000000003</v>
      </c>
      <c r="O562" s="8">
        <v>73.06</v>
      </c>
      <c r="P562" s="8">
        <v>46.37</v>
      </c>
      <c r="R562" s="6">
        <v>1148.67</v>
      </c>
      <c r="S562" s="6">
        <v>10150.65</v>
      </c>
      <c r="T562" s="6">
        <v>12204.86</v>
      </c>
      <c r="U562" s="6">
        <v>5598.48</v>
      </c>
      <c r="V562" s="6">
        <v>2381.2199999999998</v>
      </c>
      <c r="W562" s="6">
        <v>670.05</v>
      </c>
      <c r="X562" s="6">
        <v>9626.09</v>
      </c>
      <c r="Y562" s="6">
        <v>21970.86</v>
      </c>
      <c r="Z562" s="6">
        <v>44.12</v>
      </c>
      <c r="AC562" s="20">
        <v>1296</v>
      </c>
    </row>
    <row r="563" spans="1:29">
      <c r="A563" s="5">
        <f t="shared" si="8"/>
        <v>40452</v>
      </c>
      <c r="B563" s="8">
        <v>10.09</v>
      </c>
      <c r="C563" s="8">
        <v>153.71</v>
      </c>
      <c r="D563" s="8">
        <v>24.38</v>
      </c>
      <c r="E563" s="8">
        <v>262.81</v>
      </c>
      <c r="F563" s="8">
        <v>17.12</v>
      </c>
      <c r="G563" s="8">
        <v>53.36</v>
      </c>
      <c r="H563" s="8">
        <v>61.75</v>
      </c>
      <c r="I563" s="8">
        <v>38.81</v>
      </c>
      <c r="J563" s="8">
        <v>32.89</v>
      </c>
      <c r="K563" s="8">
        <v>33.340000000000003</v>
      </c>
      <c r="L563" s="8">
        <v>29.56</v>
      </c>
      <c r="M563" s="8">
        <v>19.32</v>
      </c>
      <c r="N563" s="8">
        <v>36.6</v>
      </c>
      <c r="O563" s="8">
        <v>71.8</v>
      </c>
      <c r="P563" s="8">
        <v>47.01</v>
      </c>
      <c r="R563" s="6">
        <v>1146.24</v>
      </c>
      <c r="S563" s="6">
        <v>10447.9</v>
      </c>
      <c r="T563" s="6">
        <v>12363.08</v>
      </c>
      <c r="U563" s="6">
        <v>5592.9</v>
      </c>
      <c r="V563" s="6">
        <v>2370.75</v>
      </c>
      <c r="W563" s="6">
        <v>679.7</v>
      </c>
      <c r="X563" s="6">
        <v>9471.67</v>
      </c>
      <c r="Y563" s="6">
        <v>22119.43</v>
      </c>
      <c r="Z563" s="6">
        <v>45.43</v>
      </c>
      <c r="AC563" s="20">
        <v>1316.1</v>
      </c>
    </row>
    <row r="564" spans="1:29">
      <c r="A564" s="5">
        <f t="shared" si="8"/>
        <v>40459</v>
      </c>
      <c r="B564" s="8">
        <v>10.5</v>
      </c>
      <c r="C564" s="8">
        <v>155.55000000000001</v>
      </c>
      <c r="D564" s="8">
        <v>24.57</v>
      </c>
      <c r="E564" s="8">
        <v>268.17</v>
      </c>
      <c r="F564" s="8">
        <v>18.09</v>
      </c>
      <c r="G564" s="8">
        <v>54.41</v>
      </c>
      <c r="H564" s="8">
        <v>63.23</v>
      </c>
      <c r="I564" s="8">
        <v>39.31</v>
      </c>
      <c r="J564" s="8">
        <v>32.83</v>
      </c>
      <c r="K564" s="8">
        <v>34.51</v>
      </c>
      <c r="L564" s="8">
        <v>29.71</v>
      </c>
      <c r="M564" s="8">
        <v>19.52</v>
      </c>
      <c r="N564" s="8">
        <v>36.909999999999997</v>
      </c>
      <c r="O564" s="8">
        <v>71.069999999999993</v>
      </c>
      <c r="P564" s="8">
        <v>48.57</v>
      </c>
      <c r="R564" s="6">
        <v>1165.1500000000001</v>
      </c>
      <c r="S564" s="6">
        <v>10462.799999999999</v>
      </c>
      <c r="T564" s="6">
        <v>12535.59</v>
      </c>
      <c r="U564" s="6">
        <v>5657.61</v>
      </c>
      <c r="V564" s="6">
        <v>2401.91</v>
      </c>
      <c r="W564" s="6">
        <v>668.28</v>
      </c>
      <c r="X564" s="6">
        <v>9404.23</v>
      </c>
      <c r="Y564" s="6">
        <v>22358.17</v>
      </c>
      <c r="Z564" s="6">
        <v>46.23</v>
      </c>
      <c r="AC564" s="20">
        <v>1344.2</v>
      </c>
    </row>
    <row r="565" spans="1:29">
      <c r="A565" s="5">
        <f t="shared" si="8"/>
        <v>40466</v>
      </c>
      <c r="B565" s="8">
        <v>11.24</v>
      </c>
      <c r="C565" s="8">
        <v>164.64</v>
      </c>
      <c r="D565" s="8">
        <v>25.54</v>
      </c>
      <c r="E565" s="8">
        <v>300.72000000000003</v>
      </c>
      <c r="F565" s="8">
        <v>18.329999999999998</v>
      </c>
      <c r="G565" s="8">
        <v>53.35</v>
      </c>
      <c r="H565" s="8">
        <v>63.57</v>
      </c>
      <c r="I565" s="8">
        <v>37.15</v>
      </c>
      <c r="J565" s="8">
        <v>32.43</v>
      </c>
      <c r="K565" s="8">
        <v>34.880000000000003</v>
      </c>
      <c r="L565" s="8">
        <v>29.97</v>
      </c>
      <c r="M565" s="8">
        <v>19.32</v>
      </c>
      <c r="N565" s="8">
        <v>36.950000000000003</v>
      </c>
      <c r="O565" s="8">
        <v>71.510000000000005</v>
      </c>
      <c r="P565" s="8">
        <v>47.99</v>
      </c>
      <c r="R565" s="6">
        <v>1176.19</v>
      </c>
      <c r="S565" s="6">
        <v>10607.85</v>
      </c>
      <c r="T565" s="6">
        <v>12609.07</v>
      </c>
      <c r="U565" s="6">
        <v>5703.37</v>
      </c>
      <c r="V565" s="6">
        <v>2468.77</v>
      </c>
      <c r="W565" s="6">
        <v>679.74</v>
      </c>
      <c r="X565" s="6">
        <v>9588.8799999999992</v>
      </c>
      <c r="Y565" s="6">
        <v>22944.18</v>
      </c>
      <c r="Z565" s="6">
        <v>46.72</v>
      </c>
      <c r="AC565" s="20">
        <v>1371.1</v>
      </c>
    </row>
    <row r="566" spans="1:29">
      <c r="A566" s="5">
        <f t="shared" si="8"/>
        <v>40473</v>
      </c>
      <c r="B566" s="8">
        <v>10.98</v>
      </c>
      <c r="C566" s="8">
        <v>169.13</v>
      </c>
      <c r="D566" s="8">
        <v>25.38</v>
      </c>
      <c r="E566" s="8">
        <v>306.26</v>
      </c>
      <c r="F566" s="8">
        <v>18.5</v>
      </c>
      <c r="G566" s="8">
        <v>54.06</v>
      </c>
      <c r="H566" s="8">
        <v>63.81</v>
      </c>
      <c r="I566" s="8">
        <v>37.700000000000003</v>
      </c>
      <c r="J566" s="8">
        <v>32.090000000000003</v>
      </c>
      <c r="K566" s="8">
        <v>34.97</v>
      </c>
      <c r="L566" s="8">
        <v>30.81</v>
      </c>
      <c r="M566" s="8">
        <v>19.84</v>
      </c>
      <c r="N566" s="8">
        <v>37.1</v>
      </c>
      <c r="O566" s="8">
        <v>71.7</v>
      </c>
      <c r="P566" s="8">
        <v>45.97</v>
      </c>
      <c r="R566" s="6">
        <v>1183.08</v>
      </c>
      <c r="S566" s="6">
        <v>10860.26</v>
      </c>
      <c r="T566" s="6">
        <v>12601.18</v>
      </c>
      <c r="U566" s="6">
        <v>5741.37</v>
      </c>
      <c r="V566" s="6">
        <v>2479.39</v>
      </c>
      <c r="W566" s="6">
        <v>689.34</v>
      </c>
      <c r="X566" s="6">
        <v>9500.25</v>
      </c>
      <c r="Y566" s="6">
        <v>23757.63</v>
      </c>
      <c r="Z566" s="6">
        <v>46.03</v>
      </c>
      <c r="AC566" s="20">
        <v>1324.4</v>
      </c>
    </row>
    <row r="567" spans="1:29">
      <c r="A567" s="5">
        <f t="shared" si="8"/>
        <v>40480</v>
      </c>
      <c r="B567" s="8">
        <v>10.75</v>
      </c>
      <c r="C567" s="8">
        <v>165.23</v>
      </c>
      <c r="D567" s="8">
        <v>26.67</v>
      </c>
      <c r="E567" s="8">
        <v>306.85000000000002</v>
      </c>
      <c r="F567" s="8">
        <v>19.399999999999999</v>
      </c>
      <c r="G567" s="8">
        <v>54.17</v>
      </c>
      <c r="H567" s="8">
        <v>63.74</v>
      </c>
      <c r="I567" s="8">
        <v>37.630000000000003</v>
      </c>
      <c r="J567" s="8">
        <v>32.479999999999997</v>
      </c>
      <c r="K567" s="8">
        <v>36.130000000000003</v>
      </c>
      <c r="L567" s="8">
        <v>30.66</v>
      </c>
      <c r="M567" s="8">
        <v>20.05</v>
      </c>
      <c r="N567" s="8">
        <v>36.31</v>
      </c>
      <c r="O567" s="8">
        <v>70.819999999999993</v>
      </c>
      <c r="P567" s="8">
        <v>48.09</v>
      </c>
      <c r="R567" s="6">
        <v>1183.26</v>
      </c>
      <c r="S567" s="6">
        <v>10829.7</v>
      </c>
      <c r="T567" s="6">
        <v>12676.24</v>
      </c>
      <c r="U567" s="6">
        <v>5675.16</v>
      </c>
      <c r="V567" s="6">
        <v>2507.41</v>
      </c>
      <c r="W567" s="6">
        <v>696.23</v>
      </c>
      <c r="X567" s="6">
        <v>9426.7099999999991</v>
      </c>
      <c r="Y567" s="6">
        <v>23517.54</v>
      </c>
      <c r="Z567" s="6">
        <v>46.12</v>
      </c>
      <c r="AC567" s="20">
        <v>1357.1</v>
      </c>
    </row>
    <row r="568" spans="1:29">
      <c r="A568" s="5">
        <f t="shared" si="8"/>
        <v>40487</v>
      </c>
      <c r="B568" s="8">
        <v>11.33</v>
      </c>
      <c r="C568" s="8">
        <v>170.77</v>
      </c>
      <c r="D568" s="8">
        <v>26.85</v>
      </c>
      <c r="E568" s="8">
        <v>312.54000000000002</v>
      </c>
      <c r="F568" s="8">
        <v>19.82</v>
      </c>
      <c r="G568" s="8">
        <v>55.2</v>
      </c>
      <c r="H568" s="8">
        <v>64.650000000000006</v>
      </c>
      <c r="I568" s="8">
        <v>40.94</v>
      </c>
      <c r="J568" s="8">
        <v>33.43</v>
      </c>
      <c r="K568" s="8">
        <v>37.200000000000003</v>
      </c>
      <c r="L568" s="8">
        <v>31.29</v>
      </c>
      <c r="M568" s="8">
        <v>21.24</v>
      </c>
      <c r="N568" s="8">
        <v>35.700000000000003</v>
      </c>
      <c r="O568" s="8">
        <v>72.64</v>
      </c>
      <c r="P568" s="8">
        <v>49.21</v>
      </c>
      <c r="R568" s="6">
        <v>1225.8499999999999</v>
      </c>
      <c r="S568" s="6">
        <v>11006.48</v>
      </c>
      <c r="T568" s="6">
        <v>12925.11</v>
      </c>
      <c r="U568" s="6">
        <v>5875.35</v>
      </c>
      <c r="V568" s="6">
        <v>2578.98</v>
      </c>
      <c r="W568" s="6">
        <v>692.85</v>
      </c>
      <c r="X568" s="6">
        <v>9202.4500000000007</v>
      </c>
      <c r="Y568" s="6">
        <v>23096.32</v>
      </c>
      <c r="Z568" s="6">
        <v>48.49</v>
      </c>
      <c r="AC568" s="20">
        <v>1397.3</v>
      </c>
    </row>
    <row r="569" spans="1:29">
      <c r="A569" s="5">
        <f t="shared" si="8"/>
        <v>40494</v>
      </c>
      <c r="B569" s="8">
        <v>11</v>
      </c>
      <c r="C569" s="8">
        <v>165.68</v>
      </c>
      <c r="D569" s="8">
        <v>26.27</v>
      </c>
      <c r="E569" s="8">
        <v>301.64</v>
      </c>
      <c r="F569" s="8">
        <v>19.54</v>
      </c>
      <c r="G569" s="8">
        <v>54.13</v>
      </c>
      <c r="H569" s="8">
        <v>63.67</v>
      </c>
      <c r="I569" s="8">
        <v>39.61</v>
      </c>
      <c r="J569" s="8">
        <v>32.56</v>
      </c>
      <c r="K569" s="8">
        <v>37.75</v>
      </c>
      <c r="L569" s="8">
        <v>31.46</v>
      </c>
      <c r="M569" s="8">
        <v>21.53</v>
      </c>
      <c r="N569" s="8">
        <v>34.71</v>
      </c>
      <c r="O569" s="8">
        <v>75.510000000000005</v>
      </c>
      <c r="P569" s="8">
        <v>50.73</v>
      </c>
      <c r="R569" s="6">
        <v>1199.21</v>
      </c>
      <c r="S569" s="6">
        <v>11062.78</v>
      </c>
      <c r="T569" s="6">
        <v>12749.24</v>
      </c>
      <c r="U569" s="6">
        <v>5796.87</v>
      </c>
      <c r="V569" s="6">
        <v>2518.21</v>
      </c>
      <c r="W569" s="6">
        <v>705.33</v>
      </c>
      <c r="X569" s="6">
        <v>9625.99</v>
      </c>
      <c r="Y569" s="6">
        <v>24876.82</v>
      </c>
      <c r="Z569" s="6">
        <v>46.41</v>
      </c>
      <c r="AC569" s="20">
        <v>1365.4</v>
      </c>
    </row>
    <row r="570" spans="1:29">
      <c r="A570" s="5">
        <f t="shared" si="8"/>
        <v>40501</v>
      </c>
      <c r="B570" s="8">
        <v>10.95</v>
      </c>
      <c r="C570" s="8">
        <v>164.82</v>
      </c>
      <c r="D570" s="8">
        <v>25.69</v>
      </c>
      <c r="E570" s="8">
        <v>295.41000000000003</v>
      </c>
      <c r="F570" s="8">
        <v>19.95</v>
      </c>
      <c r="G570" s="8">
        <v>54.39</v>
      </c>
      <c r="H570" s="8">
        <v>63.83</v>
      </c>
      <c r="I570" s="8">
        <v>39.409999999999997</v>
      </c>
      <c r="J570" s="8">
        <v>32.590000000000003</v>
      </c>
      <c r="K570" s="8">
        <v>37.01</v>
      </c>
      <c r="L570" s="8">
        <v>32.159999999999997</v>
      </c>
      <c r="M570" s="8">
        <v>21.14</v>
      </c>
      <c r="N570" s="8">
        <v>35.33</v>
      </c>
      <c r="O570" s="8">
        <v>78.47</v>
      </c>
      <c r="P570" s="8">
        <v>49.77</v>
      </c>
      <c r="R570" s="6">
        <v>1199.73</v>
      </c>
      <c r="S570" s="6">
        <v>11132.6</v>
      </c>
      <c r="T570" s="6">
        <v>12956.33</v>
      </c>
      <c r="U570" s="6">
        <v>5732.83</v>
      </c>
      <c r="V570" s="6">
        <v>2518.12</v>
      </c>
      <c r="W570" s="6">
        <v>691.9</v>
      </c>
      <c r="X570" s="6">
        <v>9724.81</v>
      </c>
      <c r="Y570" s="6">
        <v>24222.58</v>
      </c>
      <c r="Z570" s="6">
        <v>46.51</v>
      </c>
      <c r="AC570" s="20">
        <v>1352.2</v>
      </c>
    </row>
    <row r="571" spans="1:29">
      <c r="A571" s="5">
        <f t="shared" si="8"/>
        <v>40508</v>
      </c>
      <c r="B571" s="8">
        <v>11.25</v>
      </c>
      <c r="C571" s="8">
        <v>177.2</v>
      </c>
      <c r="D571" s="8">
        <v>25.25</v>
      </c>
      <c r="E571" s="8">
        <v>295</v>
      </c>
      <c r="F571" s="8">
        <v>19.239999999999998</v>
      </c>
      <c r="G571" s="8">
        <v>53.74</v>
      </c>
      <c r="H571" s="8">
        <v>62.3</v>
      </c>
      <c r="I571" s="8">
        <v>37.5</v>
      </c>
      <c r="J571" s="8">
        <v>32.21</v>
      </c>
      <c r="K571" s="8">
        <v>36.700000000000003</v>
      </c>
      <c r="L571" s="8">
        <v>32.06</v>
      </c>
      <c r="M571" s="8">
        <v>21.34</v>
      </c>
      <c r="N571" s="8">
        <v>34.86</v>
      </c>
      <c r="O571" s="8">
        <v>78.36</v>
      </c>
      <c r="P571" s="8">
        <v>50.43</v>
      </c>
      <c r="R571" s="6">
        <v>1189.4000000000001</v>
      </c>
      <c r="S571" s="6">
        <v>11118.49</v>
      </c>
      <c r="T571" s="6">
        <v>12892.71</v>
      </c>
      <c r="U571" s="6">
        <v>5668.7</v>
      </c>
      <c r="V571" s="6">
        <v>2534.56</v>
      </c>
      <c r="W571" s="6">
        <v>697.85</v>
      </c>
      <c r="X571" s="6">
        <v>10022.39</v>
      </c>
      <c r="Y571" s="6">
        <v>23605.71</v>
      </c>
      <c r="Z571" s="6">
        <v>44.8</v>
      </c>
      <c r="AC571" s="20">
        <v>1362.3</v>
      </c>
    </row>
    <row r="572" spans="1:29">
      <c r="A572" s="5">
        <f t="shared" si="8"/>
        <v>40515</v>
      </c>
      <c r="B572" s="8">
        <v>11.34</v>
      </c>
      <c r="C572" s="8">
        <v>175.68</v>
      </c>
      <c r="D572" s="8">
        <v>27.02</v>
      </c>
      <c r="E572" s="8">
        <v>286.5</v>
      </c>
      <c r="F572" s="8">
        <v>19.260000000000002</v>
      </c>
      <c r="G572" s="8">
        <v>54.62</v>
      </c>
      <c r="H572" s="8">
        <v>62.56</v>
      </c>
      <c r="I572" s="8">
        <v>39.61</v>
      </c>
      <c r="J572" s="8">
        <v>32.9</v>
      </c>
      <c r="K572" s="8">
        <v>37.590000000000003</v>
      </c>
      <c r="L572" s="8">
        <v>32.25</v>
      </c>
      <c r="M572" s="8">
        <v>21.69</v>
      </c>
      <c r="N572" s="8">
        <v>35.299999999999997</v>
      </c>
      <c r="O572" s="8">
        <v>79.05</v>
      </c>
      <c r="P572" s="8">
        <v>54</v>
      </c>
      <c r="R572" s="6">
        <v>1224.71</v>
      </c>
      <c r="S572" s="6">
        <v>11444.08</v>
      </c>
      <c r="T572" s="6">
        <v>13178.95</v>
      </c>
      <c r="U572" s="6">
        <v>5745.32</v>
      </c>
      <c r="V572" s="6">
        <v>2591.46</v>
      </c>
      <c r="W572" s="6">
        <v>678.08</v>
      </c>
      <c r="X572" s="6">
        <v>10039.56</v>
      </c>
      <c r="Y572" s="6">
        <v>22877.25</v>
      </c>
      <c r="Z572" s="6">
        <v>47.14</v>
      </c>
      <c r="AC572" s="20">
        <v>1405.4</v>
      </c>
    </row>
    <row r="573" spans="1:29">
      <c r="A573" s="5">
        <f t="shared" si="8"/>
        <v>40522</v>
      </c>
      <c r="B573" s="8">
        <v>11.45</v>
      </c>
      <c r="C573" s="8">
        <v>175.62</v>
      </c>
      <c r="D573" s="8">
        <v>27.34</v>
      </c>
      <c r="E573" s="8">
        <v>296.10000000000002</v>
      </c>
      <c r="F573" s="8">
        <v>18.87</v>
      </c>
      <c r="G573" s="8">
        <v>54.28</v>
      </c>
      <c r="H573" s="8">
        <v>61.91</v>
      </c>
      <c r="I573" s="8">
        <v>41.43</v>
      </c>
      <c r="J573" s="8">
        <v>34.04</v>
      </c>
      <c r="K573" s="8">
        <v>36.659999999999997</v>
      </c>
      <c r="L573" s="8">
        <v>32.33</v>
      </c>
      <c r="M573" s="8">
        <v>21.91</v>
      </c>
      <c r="N573" s="8">
        <v>35.99</v>
      </c>
      <c r="O573" s="8">
        <v>77.260000000000005</v>
      </c>
      <c r="P573" s="8">
        <v>53.3</v>
      </c>
      <c r="R573" s="6">
        <v>1240.4000000000001</v>
      </c>
      <c r="S573" s="6">
        <v>11192.58</v>
      </c>
      <c r="T573" s="6">
        <v>13239.47</v>
      </c>
      <c r="U573" s="6">
        <v>5812.95</v>
      </c>
      <c r="V573" s="6">
        <v>2637.54</v>
      </c>
      <c r="W573" s="6">
        <v>683.31</v>
      </c>
      <c r="X573" s="6">
        <v>10178.32</v>
      </c>
      <c r="Y573" s="6">
        <v>23320.52</v>
      </c>
      <c r="Z573" s="6">
        <v>46.59</v>
      </c>
      <c r="AC573" s="20">
        <v>1384.3</v>
      </c>
    </row>
    <row r="574" spans="1:29">
      <c r="A574" s="5">
        <f t="shared" si="8"/>
        <v>40529</v>
      </c>
      <c r="B574" s="8">
        <v>11.45</v>
      </c>
      <c r="C574" s="8">
        <v>177.58</v>
      </c>
      <c r="D574" s="8">
        <v>27.9</v>
      </c>
      <c r="E574" s="8">
        <v>295.39</v>
      </c>
      <c r="F574" s="8">
        <v>19.34</v>
      </c>
      <c r="G574" s="8">
        <v>54.41</v>
      </c>
      <c r="H574" s="8">
        <v>62.54</v>
      </c>
      <c r="I574" s="8">
        <v>39.67</v>
      </c>
      <c r="J574" s="8">
        <v>34.64</v>
      </c>
      <c r="K574" s="8">
        <v>37.049999999999997</v>
      </c>
      <c r="L574" s="8">
        <v>32.85</v>
      </c>
      <c r="M574" s="8">
        <v>21.46</v>
      </c>
      <c r="N574" s="8">
        <v>36.479999999999997</v>
      </c>
      <c r="O574" s="8">
        <v>77.48</v>
      </c>
      <c r="P574" s="8">
        <v>51.63</v>
      </c>
      <c r="R574" s="6">
        <v>1243.9100000000001</v>
      </c>
      <c r="S574" s="6">
        <v>11203.55</v>
      </c>
      <c r="T574" s="6">
        <v>13201.46</v>
      </c>
      <c r="U574" s="6">
        <v>5871.75</v>
      </c>
      <c r="V574" s="6">
        <v>2642.97</v>
      </c>
      <c r="W574" s="6">
        <v>699.12</v>
      </c>
      <c r="X574" s="6">
        <v>10211.950000000001</v>
      </c>
      <c r="Y574" s="6">
        <v>23162.91</v>
      </c>
      <c r="Z574" s="6">
        <v>46.41</v>
      </c>
      <c r="AC574" s="20">
        <v>1378.6</v>
      </c>
    </row>
    <row r="575" spans="1:29">
      <c r="A575" s="5">
        <f t="shared" si="8"/>
        <v>40536</v>
      </c>
      <c r="B575" s="8">
        <v>11.56</v>
      </c>
      <c r="C575" s="8">
        <v>182.59</v>
      </c>
      <c r="D575" s="8">
        <v>28.3</v>
      </c>
      <c r="E575" s="8">
        <v>302.11</v>
      </c>
      <c r="F575" s="8">
        <v>20.05</v>
      </c>
      <c r="G575" s="8">
        <v>53.6</v>
      </c>
      <c r="H575" s="8">
        <v>62.25</v>
      </c>
      <c r="I575" s="8">
        <v>42.08</v>
      </c>
      <c r="J575" s="8">
        <v>35.44</v>
      </c>
      <c r="K575" s="8">
        <v>37.700000000000003</v>
      </c>
      <c r="L575" s="8">
        <v>32.79</v>
      </c>
      <c r="M575" s="8">
        <v>20.84</v>
      </c>
      <c r="N575" s="8">
        <v>36.29</v>
      </c>
      <c r="O575" s="8">
        <v>77.66</v>
      </c>
      <c r="P575" s="8">
        <v>51.63</v>
      </c>
      <c r="R575" s="6">
        <v>1256.77</v>
      </c>
      <c r="S575" s="6">
        <v>11092</v>
      </c>
      <c r="T575" s="6">
        <v>13383.16</v>
      </c>
      <c r="U575" s="6">
        <v>6008.92</v>
      </c>
      <c r="V575" s="6">
        <v>2665.6</v>
      </c>
      <c r="W575" s="6">
        <v>698.87</v>
      </c>
      <c r="X575" s="6">
        <v>10303.83</v>
      </c>
      <c r="Y575" s="6">
        <v>22714.85</v>
      </c>
      <c r="Z575" s="6">
        <v>46.61</v>
      </c>
      <c r="AC575" s="20">
        <v>1380</v>
      </c>
    </row>
    <row r="576" spans="1:29">
      <c r="A576" s="5">
        <f t="shared" si="8"/>
        <v>40543</v>
      </c>
      <c r="B576" s="8">
        <v>11.52</v>
      </c>
      <c r="C576" s="8">
        <v>180</v>
      </c>
      <c r="D576" s="8">
        <v>27.91</v>
      </c>
      <c r="E576" s="8">
        <v>296.98</v>
      </c>
      <c r="F576" s="8">
        <v>16.73</v>
      </c>
      <c r="G576" s="8">
        <v>53.93</v>
      </c>
      <c r="H576" s="8">
        <v>61.85</v>
      </c>
      <c r="I576" s="8">
        <v>42.42</v>
      </c>
      <c r="J576" s="8">
        <v>35.78</v>
      </c>
      <c r="K576" s="8">
        <v>37.51</v>
      </c>
      <c r="L576" s="8">
        <v>32.89</v>
      </c>
      <c r="M576" s="8">
        <v>21.03</v>
      </c>
      <c r="N576" s="8">
        <v>36.04</v>
      </c>
      <c r="O576" s="8">
        <v>78.63</v>
      </c>
      <c r="P576" s="8">
        <v>53.18</v>
      </c>
      <c r="R576" s="6">
        <v>1257.6400000000001</v>
      </c>
      <c r="S576" s="6">
        <v>11382.1</v>
      </c>
      <c r="T576" s="6">
        <v>13443.22</v>
      </c>
      <c r="U576" s="6">
        <v>5899.94</v>
      </c>
      <c r="V576" s="6">
        <v>2652.87</v>
      </c>
      <c r="W576" s="6">
        <v>705.67</v>
      </c>
      <c r="X576" s="6">
        <v>10279.19</v>
      </c>
      <c r="Y576" s="6">
        <v>22833.8</v>
      </c>
      <c r="Z576" s="6">
        <v>47.64</v>
      </c>
      <c r="AC576" s="20">
        <v>1421.1</v>
      </c>
    </row>
    <row r="577" spans="1:29">
      <c r="A577" s="5">
        <f t="shared" si="8"/>
        <v>40550</v>
      </c>
      <c r="B577" s="8">
        <v>12</v>
      </c>
      <c r="C577" s="8">
        <v>185.49</v>
      </c>
      <c r="D577" s="8">
        <v>28.6</v>
      </c>
      <c r="E577" s="8">
        <v>308.22000000000003</v>
      </c>
      <c r="F577" s="8">
        <v>17.18</v>
      </c>
      <c r="G577" s="8">
        <v>54.08</v>
      </c>
      <c r="H577" s="8">
        <v>62.6</v>
      </c>
      <c r="I577" s="8">
        <v>43.64</v>
      </c>
      <c r="J577" s="8">
        <v>35.93</v>
      </c>
      <c r="K577" s="8">
        <v>39.450000000000003</v>
      </c>
      <c r="L577" s="8">
        <v>31.46</v>
      </c>
      <c r="M577" s="8">
        <v>20.66</v>
      </c>
      <c r="N577" s="8">
        <v>37.35</v>
      </c>
      <c r="O577" s="8">
        <v>82.46</v>
      </c>
      <c r="P577" s="8">
        <v>49.1</v>
      </c>
      <c r="R577" s="6">
        <v>1271.5</v>
      </c>
      <c r="S577" s="6">
        <v>11410.32</v>
      </c>
      <c r="T577" s="6">
        <v>13272.3</v>
      </c>
      <c r="U577" s="6">
        <v>5984.33</v>
      </c>
      <c r="V577" s="6">
        <v>2703.17</v>
      </c>
      <c r="W577" s="6">
        <v>690.8</v>
      </c>
      <c r="X577" s="6">
        <v>10228.92</v>
      </c>
      <c r="Y577" s="6">
        <v>23035.45</v>
      </c>
      <c r="Z577" s="6">
        <v>47.25</v>
      </c>
      <c r="AC577" s="20">
        <v>1368.5</v>
      </c>
    </row>
    <row r="578" spans="1:29">
      <c r="A578" s="5">
        <f t="shared" si="8"/>
        <v>40557</v>
      </c>
      <c r="B578" s="8">
        <v>12.45</v>
      </c>
      <c r="C578" s="8">
        <v>188.75</v>
      </c>
      <c r="D578" s="8">
        <v>28.3</v>
      </c>
      <c r="E578" s="8">
        <v>312.08</v>
      </c>
      <c r="F578" s="8">
        <v>17.600000000000001</v>
      </c>
      <c r="G578" s="8">
        <v>54.81</v>
      </c>
      <c r="H578" s="8">
        <v>62.55</v>
      </c>
      <c r="I578" s="8">
        <v>44.91</v>
      </c>
      <c r="J578" s="8">
        <v>35.46</v>
      </c>
      <c r="K578" s="8">
        <v>39.29</v>
      </c>
      <c r="L578" s="8">
        <v>31.57</v>
      </c>
      <c r="M578" s="8">
        <v>21.08</v>
      </c>
      <c r="N578" s="8">
        <v>34.229999999999997</v>
      </c>
      <c r="O578" s="8">
        <v>85.96</v>
      </c>
      <c r="P578" s="8">
        <v>47.08</v>
      </c>
      <c r="R578" s="6">
        <v>1293.24</v>
      </c>
      <c r="S578" s="6">
        <v>11491.91</v>
      </c>
      <c r="T578" s="6">
        <v>13464.06</v>
      </c>
      <c r="U578" s="6">
        <v>6002.07</v>
      </c>
      <c r="V578" s="6">
        <v>2755.3</v>
      </c>
      <c r="W578" s="6">
        <v>700.65</v>
      </c>
      <c r="X578" s="6">
        <v>10541.04</v>
      </c>
      <c r="Y578" s="6">
        <v>23686.63</v>
      </c>
      <c r="Z578" s="6">
        <v>47.93</v>
      </c>
      <c r="AC578" s="20">
        <v>1360.4</v>
      </c>
    </row>
    <row r="579" spans="1:29">
      <c r="A579" s="5">
        <f t="shared" si="8"/>
        <v>40564</v>
      </c>
      <c r="B579" s="8">
        <v>11.67</v>
      </c>
      <c r="C579" s="8">
        <v>177.42</v>
      </c>
      <c r="D579" s="8">
        <v>28.02</v>
      </c>
      <c r="E579" s="8">
        <v>305.91000000000003</v>
      </c>
      <c r="F579" s="8">
        <v>18.239999999999998</v>
      </c>
      <c r="G579" s="8">
        <v>55.73</v>
      </c>
      <c r="H579" s="8">
        <v>62.66</v>
      </c>
      <c r="I579" s="8">
        <v>45.29</v>
      </c>
      <c r="J579" s="8">
        <v>34.950000000000003</v>
      </c>
      <c r="K579" s="8">
        <v>39.74</v>
      </c>
      <c r="L579" s="8">
        <v>31.39</v>
      </c>
      <c r="M579" s="8">
        <v>20.82</v>
      </c>
      <c r="N579" s="8">
        <v>33.9</v>
      </c>
      <c r="O579" s="8">
        <v>82.01</v>
      </c>
      <c r="P579" s="8">
        <v>46.95</v>
      </c>
      <c r="R579" s="6">
        <v>1283.3499999999999</v>
      </c>
      <c r="S579" s="6">
        <v>11573.49</v>
      </c>
      <c r="T579" s="6">
        <v>13258.57</v>
      </c>
      <c r="U579" s="6">
        <v>5896.25</v>
      </c>
      <c r="V579" s="6">
        <v>2689.54</v>
      </c>
      <c r="W579" s="6">
        <v>713.9</v>
      </c>
      <c r="X579" s="6">
        <v>10499.04</v>
      </c>
      <c r="Y579" s="6">
        <v>24283.23</v>
      </c>
      <c r="Z579" s="6">
        <v>46.48</v>
      </c>
      <c r="AC579" s="20">
        <v>1341</v>
      </c>
    </row>
    <row r="580" spans="1:29">
      <c r="A580" s="5">
        <f t="shared" si="8"/>
        <v>40571</v>
      </c>
      <c r="B580" s="8">
        <v>12</v>
      </c>
      <c r="C580" s="8">
        <v>171.14</v>
      </c>
      <c r="D580" s="8">
        <v>27.75</v>
      </c>
      <c r="E580" s="8">
        <v>300.49</v>
      </c>
      <c r="F580" s="8">
        <v>17.78</v>
      </c>
      <c r="G580" s="8">
        <v>56.7</v>
      </c>
      <c r="H580" s="8">
        <v>60.01</v>
      </c>
      <c r="I580" s="8">
        <v>44.54</v>
      </c>
      <c r="J580" s="8">
        <v>35.630000000000003</v>
      </c>
      <c r="K580" s="8">
        <v>38.85</v>
      </c>
      <c r="L580" s="8">
        <v>31.11</v>
      </c>
      <c r="M580" s="8">
        <v>21.46</v>
      </c>
      <c r="N580" s="8">
        <v>33.07</v>
      </c>
      <c r="O580" s="8">
        <v>81.36</v>
      </c>
      <c r="P580" s="8">
        <v>47.3</v>
      </c>
      <c r="R580" s="6">
        <v>1276.3399999999999</v>
      </c>
      <c r="S580" s="6">
        <v>11577.51</v>
      </c>
      <c r="T580" s="6">
        <v>13437.58</v>
      </c>
      <c r="U580" s="6">
        <v>5881.37</v>
      </c>
      <c r="V580" s="6">
        <v>2686.89</v>
      </c>
      <c r="W580" s="6">
        <v>717.78</v>
      </c>
      <c r="X580" s="6">
        <v>10274.52</v>
      </c>
      <c r="Y580" s="6">
        <v>23876.86</v>
      </c>
      <c r="Z580" s="6">
        <v>45.33</v>
      </c>
      <c r="AC580" s="20">
        <v>1340.7</v>
      </c>
    </row>
    <row r="581" spans="1:29">
      <c r="A581" s="5">
        <f t="shared" ref="A581:A644" si="9">A580+7</f>
        <v>40578</v>
      </c>
      <c r="B581" s="8">
        <v>12.38</v>
      </c>
      <c r="C581" s="8">
        <v>175.93</v>
      </c>
      <c r="D581" s="8">
        <v>27.77</v>
      </c>
      <c r="E581" s="8">
        <v>305.48</v>
      </c>
      <c r="F581" s="8">
        <v>17.54</v>
      </c>
      <c r="G581" s="8">
        <v>56.03</v>
      </c>
      <c r="H581" s="8">
        <v>60.84</v>
      </c>
      <c r="I581" s="8">
        <v>44.59</v>
      </c>
      <c r="J581" s="8">
        <v>36.31</v>
      </c>
      <c r="K581" s="8">
        <v>40.71</v>
      </c>
      <c r="L581" s="8">
        <v>31.28</v>
      </c>
      <c r="M581" s="8">
        <v>21.68</v>
      </c>
      <c r="N581" s="8">
        <v>32.89</v>
      </c>
      <c r="O581" s="8">
        <v>84.75</v>
      </c>
      <c r="P581" s="8">
        <v>48.11</v>
      </c>
      <c r="R581" s="6">
        <v>1310.87</v>
      </c>
      <c r="S581" s="6">
        <v>11674.8</v>
      </c>
      <c r="T581" s="6">
        <v>13791.85</v>
      </c>
      <c r="U581" s="6">
        <v>5997.38</v>
      </c>
      <c r="V581" s="6">
        <v>2769.3</v>
      </c>
      <c r="W581" s="6">
        <v>716.6</v>
      </c>
      <c r="X581" s="6">
        <v>10360.34</v>
      </c>
      <c r="Y581" s="6">
        <v>23617.02</v>
      </c>
      <c r="Z581" s="6">
        <v>46.5</v>
      </c>
      <c r="AC581" s="20">
        <v>1348.3</v>
      </c>
    </row>
    <row r="582" spans="1:29">
      <c r="A582" s="5">
        <f t="shared" si="9"/>
        <v>40585</v>
      </c>
      <c r="B582" s="8">
        <v>12.74</v>
      </c>
      <c r="C582" s="8">
        <v>189.25</v>
      </c>
      <c r="D582" s="8">
        <v>27.25</v>
      </c>
      <c r="E582" s="8">
        <v>312.25</v>
      </c>
      <c r="F582" s="8">
        <v>17.36</v>
      </c>
      <c r="G582" s="8">
        <v>55.69</v>
      </c>
      <c r="H582" s="8">
        <v>60.7</v>
      </c>
      <c r="I582" s="8">
        <v>46.57</v>
      </c>
      <c r="J582" s="8">
        <v>36.39</v>
      </c>
      <c r="K582" s="8">
        <v>43.41</v>
      </c>
      <c r="L582" s="8">
        <v>31.79</v>
      </c>
      <c r="M582" s="8">
        <v>21.76</v>
      </c>
      <c r="N582" s="8">
        <v>33.07</v>
      </c>
      <c r="O582" s="8">
        <v>90.05</v>
      </c>
      <c r="P582" s="8">
        <v>47.49</v>
      </c>
      <c r="R582" s="6">
        <v>1329.15</v>
      </c>
      <c r="S582" s="6">
        <v>11787.38</v>
      </c>
      <c r="T582" s="6">
        <v>13766.76</v>
      </c>
      <c r="U582" s="6">
        <v>6062.9</v>
      </c>
      <c r="V582" s="6">
        <v>2809.44</v>
      </c>
      <c r="W582" s="6">
        <v>723.72</v>
      </c>
      <c r="X582" s="6">
        <v>10543.52</v>
      </c>
      <c r="Y582" s="6">
        <v>23908.959999999999</v>
      </c>
      <c r="Z582" s="6">
        <v>45.63</v>
      </c>
      <c r="AC582" s="20">
        <v>1359.9</v>
      </c>
    </row>
    <row r="583" spans="1:29">
      <c r="A583" s="5">
        <f t="shared" si="9"/>
        <v>40592</v>
      </c>
      <c r="B583" s="8">
        <v>12.52</v>
      </c>
      <c r="C583" s="8">
        <v>186.5</v>
      </c>
      <c r="D583" s="8">
        <v>27.06</v>
      </c>
      <c r="E583" s="8">
        <v>315.04000000000002</v>
      </c>
      <c r="F583" s="8">
        <v>18.23</v>
      </c>
      <c r="G583" s="8">
        <v>55.38</v>
      </c>
      <c r="H583" s="8">
        <v>61.11</v>
      </c>
      <c r="I583" s="8">
        <v>48</v>
      </c>
      <c r="J583" s="8">
        <v>36.619999999999997</v>
      </c>
      <c r="K583" s="8">
        <v>43.56</v>
      </c>
      <c r="L583" s="8">
        <v>32.28</v>
      </c>
      <c r="M583" s="8">
        <v>22.14</v>
      </c>
      <c r="N583" s="8">
        <v>32.85</v>
      </c>
      <c r="O583" s="8">
        <v>93.2</v>
      </c>
      <c r="P583" s="8">
        <v>51.4</v>
      </c>
      <c r="R583" s="6">
        <v>1343.01</v>
      </c>
      <c r="S583" s="6">
        <v>11871.84</v>
      </c>
      <c r="T583" s="6">
        <v>14123.11</v>
      </c>
      <c r="U583" s="6">
        <v>6082.99</v>
      </c>
      <c r="V583" s="6">
        <v>2833.95</v>
      </c>
      <c r="W583" s="6">
        <v>731.58</v>
      </c>
      <c r="X583" s="6">
        <v>10605.65</v>
      </c>
      <c r="Y583" s="6">
        <v>22828.92</v>
      </c>
      <c r="Z583" s="6">
        <v>46.31</v>
      </c>
      <c r="AC583" s="20">
        <v>1388.2</v>
      </c>
    </row>
    <row r="584" spans="1:29">
      <c r="A584" s="5">
        <f t="shared" si="9"/>
        <v>40599</v>
      </c>
      <c r="B584" s="8">
        <v>12.43</v>
      </c>
      <c r="C584" s="8">
        <v>177.24</v>
      </c>
      <c r="D584" s="8">
        <v>26.55</v>
      </c>
      <c r="E584" s="8">
        <v>305.01</v>
      </c>
      <c r="F584" s="8">
        <v>18.73</v>
      </c>
      <c r="G584" s="8">
        <v>51.75</v>
      </c>
      <c r="H584" s="8">
        <v>59.64</v>
      </c>
      <c r="I584" s="8">
        <v>46.68</v>
      </c>
      <c r="J584" s="8">
        <v>35.97</v>
      </c>
      <c r="K584" s="8">
        <v>42.95</v>
      </c>
      <c r="L584" s="8">
        <v>32.159999999999997</v>
      </c>
      <c r="M584" s="8">
        <v>21.86</v>
      </c>
      <c r="N584" s="8">
        <v>32.19</v>
      </c>
      <c r="O584" s="8">
        <v>91.75</v>
      </c>
      <c r="P584" s="8">
        <v>51.88</v>
      </c>
      <c r="R584" s="6">
        <v>1319.88</v>
      </c>
      <c r="S584" s="6">
        <v>11823.7</v>
      </c>
      <c r="T584" s="6">
        <v>14052.13</v>
      </c>
      <c r="U584" s="6">
        <v>6001.2</v>
      </c>
      <c r="V584" s="6">
        <v>2781.05</v>
      </c>
      <c r="W584" s="6">
        <v>740.54</v>
      </c>
      <c r="X584" s="6">
        <v>10842.8</v>
      </c>
      <c r="Y584" s="6">
        <v>23595.24</v>
      </c>
      <c r="Z584" s="6">
        <v>45.52</v>
      </c>
      <c r="AC584" s="20">
        <v>1408.7</v>
      </c>
    </row>
    <row r="585" spans="1:29">
      <c r="A585" s="5">
        <f t="shared" si="9"/>
        <v>40606</v>
      </c>
      <c r="B585" s="8">
        <v>12.86</v>
      </c>
      <c r="C585" s="8">
        <v>171.67</v>
      </c>
      <c r="D585" s="8">
        <v>25.95</v>
      </c>
      <c r="E585" s="8">
        <v>300.31</v>
      </c>
      <c r="F585" s="8">
        <v>18.96</v>
      </c>
      <c r="G585" s="8">
        <v>52.07</v>
      </c>
      <c r="H585" s="8">
        <v>61.06</v>
      </c>
      <c r="I585" s="8">
        <v>45.52</v>
      </c>
      <c r="J585" s="8">
        <v>36.08</v>
      </c>
      <c r="K585" s="8">
        <v>43.55</v>
      </c>
      <c r="L585" s="8">
        <v>32.6</v>
      </c>
      <c r="M585" s="8">
        <v>21.56</v>
      </c>
      <c r="N585" s="8">
        <v>33.06</v>
      </c>
      <c r="O585" s="8">
        <v>90.99</v>
      </c>
      <c r="P585" s="8">
        <v>52.83</v>
      </c>
      <c r="R585" s="6">
        <v>1321.15</v>
      </c>
      <c r="S585" s="6">
        <v>12092.15</v>
      </c>
      <c r="T585" s="6">
        <v>14252.77</v>
      </c>
      <c r="U585" s="6">
        <v>5990.39</v>
      </c>
      <c r="V585" s="6">
        <v>2784.67</v>
      </c>
      <c r="W585" s="6">
        <v>727.51</v>
      </c>
      <c r="X585" s="6">
        <v>10526.76</v>
      </c>
      <c r="Y585" s="6">
        <v>23012.37</v>
      </c>
      <c r="Z585" s="6">
        <v>46.9</v>
      </c>
      <c r="AC585" s="20">
        <v>1428.2</v>
      </c>
    </row>
    <row r="586" spans="1:29">
      <c r="A586" s="5">
        <f t="shared" si="9"/>
        <v>40613</v>
      </c>
      <c r="B586" s="8">
        <v>12.57</v>
      </c>
      <c r="C586" s="8">
        <v>168.07</v>
      </c>
      <c r="D586" s="8">
        <v>25.68</v>
      </c>
      <c r="E586" s="8">
        <v>288.35000000000002</v>
      </c>
      <c r="F586" s="8">
        <v>18.670000000000002</v>
      </c>
      <c r="G586" s="8">
        <v>52.59</v>
      </c>
      <c r="H586" s="8">
        <v>59.69</v>
      </c>
      <c r="I586" s="8">
        <v>45.74</v>
      </c>
      <c r="J586" s="8">
        <v>35.85</v>
      </c>
      <c r="K586" s="8">
        <v>42.93</v>
      </c>
      <c r="L586" s="8">
        <v>32.409999999999997</v>
      </c>
      <c r="M586" s="8">
        <v>20.87</v>
      </c>
      <c r="N586" s="8">
        <v>32.729999999999997</v>
      </c>
      <c r="O586" s="8">
        <v>85.65</v>
      </c>
      <c r="P586" s="8">
        <v>50.81</v>
      </c>
      <c r="R586" s="6">
        <v>1304.28</v>
      </c>
      <c r="S586" s="6">
        <v>12273.26</v>
      </c>
      <c r="T586" s="6">
        <v>13674.25</v>
      </c>
      <c r="U586" s="6">
        <v>5828.67</v>
      </c>
      <c r="V586" s="6">
        <v>2715.61</v>
      </c>
      <c r="W586" s="6">
        <v>721.25</v>
      </c>
      <c r="X586" s="6">
        <v>10693.66</v>
      </c>
      <c r="Y586" s="6">
        <v>23408.86</v>
      </c>
      <c r="Z586" s="6">
        <v>46.03</v>
      </c>
      <c r="AC586" s="20">
        <v>1421.5</v>
      </c>
    </row>
    <row r="587" spans="1:29">
      <c r="A587" s="5">
        <f t="shared" si="9"/>
        <v>40620</v>
      </c>
      <c r="B587" s="8">
        <v>11.81</v>
      </c>
      <c r="C587" s="8">
        <v>161.82</v>
      </c>
      <c r="D587" s="8">
        <v>24.8</v>
      </c>
      <c r="E587" s="8">
        <v>280.52</v>
      </c>
      <c r="F587" s="8">
        <v>18.670000000000002</v>
      </c>
      <c r="G587" s="8">
        <v>51.52</v>
      </c>
      <c r="H587" s="8">
        <v>58.57</v>
      </c>
      <c r="I587" s="8">
        <v>45.74</v>
      </c>
      <c r="J587" s="8">
        <v>35.840000000000003</v>
      </c>
      <c r="K587" s="8">
        <v>41.23</v>
      </c>
      <c r="L587" s="8">
        <v>31.35</v>
      </c>
      <c r="M587" s="8">
        <v>19.93</v>
      </c>
      <c r="N587" s="8">
        <v>31.91</v>
      </c>
      <c r="O587" s="8">
        <v>81.56</v>
      </c>
      <c r="P587" s="8">
        <v>49.4</v>
      </c>
      <c r="R587" s="6">
        <v>1279.2</v>
      </c>
      <c r="S587" s="6">
        <v>12391.3</v>
      </c>
      <c r="T587" s="6">
        <v>13789.63</v>
      </c>
      <c r="U587" s="6">
        <v>5718.13</v>
      </c>
      <c r="V587" s="6">
        <v>2643.67</v>
      </c>
      <c r="W587" s="6">
        <v>705.58</v>
      </c>
      <c r="X587" s="6">
        <v>10254.43</v>
      </c>
      <c r="Y587" s="6">
        <v>23249.78</v>
      </c>
      <c r="Z587" s="6">
        <v>45.23</v>
      </c>
      <c r="AC587" s="20">
        <v>1415.9</v>
      </c>
    </row>
    <row r="588" spans="1:29">
      <c r="A588" s="5">
        <f t="shared" si="9"/>
        <v>40627</v>
      </c>
      <c r="B588" s="8">
        <v>12.56</v>
      </c>
      <c r="C588" s="8">
        <v>170.98</v>
      </c>
      <c r="D588" s="8">
        <v>25.62</v>
      </c>
      <c r="E588" s="8">
        <v>289.87</v>
      </c>
      <c r="F588" s="8">
        <v>18.13</v>
      </c>
      <c r="G588" s="8">
        <v>52.35</v>
      </c>
      <c r="H588" s="8">
        <v>58.98</v>
      </c>
      <c r="I588" s="8">
        <v>45.86</v>
      </c>
      <c r="J588" s="8">
        <v>37.29</v>
      </c>
      <c r="K588" s="8">
        <v>42.97</v>
      </c>
      <c r="L588" s="8">
        <v>32.61</v>
      </c>
      <c r="M588" s="8">
        <v>20.37</v>
      </c>
      <c r="N588" s="8">
        <v>32.57</v>
      </c>
      <c r="O588" s="8">
        <v>80.760000000000005</v>
      </c>
      <c r="P588" s="8">
        <v>51.51</v>
      </c>
      <c r="R588" s="6">
        <v>1313.8</v>
      </c>
      <c r="S588" s="6">
        <v>12130.45</v>
      </c>
      <c r="T588" s="6">
        <v>14039.39</v>
      </c>
      <c r="U588" s="6">
        <v>5900.76</v>
      </c>
      <c r="V588" s="6">
        <v>2743.06</v>
      </c>
      <c r="W588" s="6">
        <v>683.6</v>
      </c>
      <c r="X588" s="6">
        <v>9206.75</v>
      </c>
      <c r="Y588" s="6">
        <v>22300.23</v>
      </c>
      <c r="Z588" s="6">
        <v>47.34</v>
      </c>
      <c r="AC588" s="20">
        <v>1426.1</v>
      </c>
    </row>
    <row r="589" spans="1:29">
      <c r="A589" s="5">
        <f t="shared" si="9"/>
        <v>40634</v>
      </c>
      <c r="B589" s="8">
        <v>12.31</v>
      </c>
      <c r="C589" s="8">
        <v>180.13</v>
      </c>
      <c r="D589" s="8">
        <v>25.48</v>
      </c>
      <c r="E589" s="8">
        <v>295.89</v>
      </c>
      <c r="F589" s="8">
        <v>17.86</v>
      </c>
      <c r="G589" s="8">
        <v>52.13</v>
      </c>
      <c r="H589" s="8">
        <v>59.49</v>
      </c>
      <c r="I589" s="8">
        <v>46.35</v>
      </c>
      <c r="J589" s="8">
        <v>38.47</v>
      </c>
      <c r="K589" s="8">
        <v>42.85</v>
      </c>
      <c r="L589" s="8">
        <v>33.61</v>
      </c>
      <c r="M589" s="8">
        <v>19.72</v>
      </c>
      <c r="N589" s="8">
        <v>33.07</v>
      </c>
      <c r="O589" s="8">
        <v>80.510000000000005</v>
      </c>
      <c r="P589" s="8">
        <v>51.27</v>
      </c>
      <c r="R589" s="6">
        <v>1332.41</v>
      </c>
      <c r="S589" s="6">
        <v>12169.88</v>
      </c>
      <c r="T589" s="6">
        <v>14130.15</v>
      </c>
      <c r="U589" s="6">
        <v>6009.92</v>
      </c>
      <c r="V589" s="6">
        <v>2789.6</v>
      </c>
      <c r="W589" s="6">
        <v>711.51</v>
      </c>
      <c r="X589" s="6">
        <v>9536.1299999999992</v>
      </c>
      <c r="Y589" s="6">
        <v>23158.67</v>
      </c>
      <c r="Z589" s="6">
        <v>49.45</v>
      </c>
      <c r="AC589" s="20">
        <v>1428.1</v>
      </c>
    </row>
    <row r="590" spans="1:29">
      <c r="A590" s="5">
        <f t="shared" si="9"/>
        <v>40641</v>
      </c>
      <c r="B590" s="8">
        <v>11.97</v>
      </c>
      <c r="C590" s="8">
        <v>184.71</v>
      </c>
      <c r="D590" s="8">
        <v>26.07</v>
      </c>
      <c r="E590" s="8">
        <v>289.07</v>
      </c>
      <c r="F590" s="8">
        <v>18.02</v>
      </c>
      <c r="G590" s="8">
        <v>52.54</v>
      </c>
      <c r="H590" s="8">
        <v>59.46</v>
      </c>
      <c r="I590" s="8">
        <v>46.84</v>
      </c>
      <c r="J590" s="8">
        <v>37.72</v>
      </c>
      <c r="K590" s="8">
        <v>41.76</v>
      </c>
      <c r="L590" s="8">
        <v>33.64</v>
      </c>
      <c r="M590" s="8">
        <v>20.02</v>
      </c>
      <c r="N590" s="8">
        <v>33.67</v>
      </c>
      <c r="O590" s="8">
        <v>77.88</v>
      </c>
      <c r="P590" s="8">
        <v>54.37</v>
      </c>
      <c r="R590" s="6">
        <v>1328.17</v>
      </c>
      <c r="S590" s="6">
        <v>12044.4</v>
      </c>
      <c r="T590" s="6">
        <v>14208.43</v>
      </c>
      <c r="U590" s="6">
        <v>6055.75</v>
      </c>
      <c r="V590" s="6">
        <v>2780.41</v>
      </c>
      <c r="W590" s="6">
        <v>723.84</v>
      </c>
      <c r="X590" s="6">
        <v>9708.39</v>
      </c>
      <c r="Y590" s="6">
        <v>23801.9</v>
      </c>
      <c r="Z590" s="6">
        <v>50.04</v>
      </c>
      <c r="AC590" s="20">
        <v>1473.4</v>
      </c>
    </row>
    <row r="591" spans="1:29">
      <c r="A591" s="5">
        <f t="shared" si="9"/>
        <v>40648</v>
      </c>
      <c r="B591" s="8">
        <v>11.7</v>
      </c>
      <c r="C591" s="8">
        <v>180.01</v>
      </c>
      <c r="D591" s="8">
        <v>25.37</v>
      </c>
      <c r="E591" s="8">
        <v>265.35000000000002</v>
      </c>
      <c r="F591" s="8">
        <v>18.559999999999999</v>
      </c>
      <c r="G591" s="8">
        <v>53.55</v>
      </c>
      <c r="H591" s="8">
        <v>60.56</v>
      </c>
      <c r="I591" s="8">
        <v>44.89</v>
      </c>
      <c r="J591" s="8">
        <v>37.85</v>
      </c>
      <c r="K591" s="8">
        <v>41.52</v>
      </c>
      <c r="L591" s="8">
        <v>34.01</v>
      </c>
      <c r="M591" s="8">
        <v>19.75</v>
      </c>
      <c r="N591" s="8">
        <v>34.51</v>
      </c>
      <c r="O591" s="8">
        <v>77.64</v>
      </c>
      <c r="P591" s="8">
        <v>53.33</v>
      </c>
      <c r="R591" s="6">
        <v>1319.68</v>
      </c>
      <c r="S591" s="6">
        <v>11858.5</v>
      </c>
      <c r="T591" s="6">
        <v>13799.12</v>
      </c>
      <c r="U591" s="6">
        <v>5996.01</v>
      </c>
      <c r="V591" s="6">
        <v>2764.65</v>
      </c>
      <c r="W591" s="6">
        <v>722.63</v>
      </c>
      <c r="X591" s="6">
        <v>9768.08</v>
      </c>
      <c r="Y591" s="6">
        <v>24396.07</v>
      </c>
      <c r="Z591" s="6">
        <v>49.13</v>
      </c>
      <c r="AC591" s="20">
        <v>1485.3</v>
      </c>
    </row>
    <row r="592" spans="1:29">
      <c r="A592" s="5">
        <f t="shared" si="9"/>
        <v>40655</v>
      </c>
      <c r="B592" s="8">
        <v>12.52</v>
      </c>
      <c r="C592" s="8">
        <v>185.89</v>
      </c>
      <c r="D592" s="8">
        <v>25.52</v>
      </c>
      <c r="E592" s="8">
        <v>262.55</v>
      </c>
      <c r="F592" s="8">
        <v>19.18</v>
      </c>
      <c r="G592" s="8">
        <v>53.58</v>
      </c>
      <c r="H592" s="8">
        <v>64.069999999999993</v>
      </c>
      <c r="I592" s="8">
        <v>44.68</v>
      </c>
      <c r="J592" s="8">
        <v>36.909999999999997</v>
      </c>
      <c r="K592" s="8">
        <v>42.27</v>
      </c>
      <c r="L592" s="8">
        <v>33.94</v>
      </c>
      <c r="M592" s="8">
        <v>21.46</v>
      </c>
      <c r="N592" s="8">
        <v>34.04</v>
      </c>
      <c r="O592" s="8">
        <v>77.8</v>
      </c>
      <c r="P592" s="8">
        <v>55.63</v>
      </c>
      <c r="R592" s="6">
        <v>1337.38</v>
      </c>
      <c r="S592" s="6">
        <v>12220.6</v>
      </c>
      <c r="T592" s="6">
        <v>13972.02</v>
      </c>
      <c r="U592" s="6">
        <v>6018.3</v>
      </c>
      <c r="V592" s="6">
        <v>2820.16</v>
      </c>
      <c r="W592" s="6">
        <v>710.25</v>
      </c>
      <c r="X592" s="6">
        <v>9591.52</v>
      </c>
      <c r="Y592" s="6">
        <v>24008.07</v>
      </c>
      <c r="Z592" s="6">
        <v>50.18</v>
      </c>
      <c r="AC592" s="20">
        <v>1503.2</v>
      </c>
    </row>
    <row r="593" spans="1:29">
      <c r="A593" s="5">
        <f t="shared" si="9"/>
        <v>40662</v>
      </c>
      <c r="B593" s="8">
        <v>12.5</v>
      </c>
      <c r="C593" s="8">
        <v>195.81</v>
      </c>
      <c r="D593" s="8">
        <v>25.92</v>
      </c>
      <c r="E593" s="8">
        <v>272.05</v>
      </c>
      <c r="F593" s="8">
        <v>19.12</v>
      </c>
      <c r="G593" s="8">
        <v>54.98</v>
      </c>
      <c r="H593" s="8">
        <v>65.72</v>
      </c>
      <c r="I593" s="8">
        <v>45.63</v>
      </c>
      <c r="J593" s="8">
        <v>37.78</v>
      </c>
      <c r="K593" s="8">
        <v>43.1</v>
      </c>
      <c r="L593" s="8">
        <v>33.729999999999997</v>
      </c>
      <c r="M593" s="8">
        <v>23.15</v>
      </c>
      <c r="N593" s="8">
        <v>35.950000000000003</v>
      </c>
      <c r="O593" s="8">
        <v>79.680000000000007</v>
      </c>
      <c r="P593" s="8">
        <v>51.01</v>
      </c>
      <c r="R593" s="6">
        <v>1363.61</v>
      </c>
      <c r="S593" s="6">
        <v>12376.7</v>
      </c>
      <c r="T593" s="6">
        <v>13944.79</v>
      </c>
      <c r="U593" s="6">
        <v>6069.9</v>
      </c>
      <c r="V593" s="6">
        <v>2873.54</v>
      </c>
      <c r="W593" s="6">
        <v>716.27</v>
      </c>
      <c r="X593" s="6">
        <v>9682.2099999999991</v>
      </c>
      <c r="Y593" s="6">
        <v>24138.31</v>
      </c>
      <c r="Z593" s="6">
        <v>50</v>
      </c>
      <c r="AC593" s="20">
        <v>1556</v>
      </c>
    </row>
    <row r="594" spans="1:29">
      <c r="A594" s="5">
        <f t="shared" si="9"/>
        <v>40669</v>
      </c>
      <c r="B594" s="8">
        <v>12.38</v>
      </c>
      <c r="C594" s="8">
        <v>197.6</v>
      </c>
      <c r="D594" s="8">
        <v>25.87</v>
      </c>
      <c r="E594" s="8">
        <v>267.64</v>
      </c>
      <c r="F594" s="8">
        <v>19.440000000000001</v>
      </c>
      <c r="G594" s="8">
        <v>55.02</v>
      </c>
      <c r="H594" s="8">
        <v>65.27</v>
      </c>
      <c r="I594" s="8">
        <v>45.04</v>
      </c>
      <c r="J594" s="8">
        <v>37.28</v>
      </c>
      <c r="K594" s="8">
        <v>43.06</v>
      </c>
      <c r="L594" s="8">
        <v>33.450000000000003</v>
      </c>
      <c r="M594" s="8">
        <v>23.25</v>
      </c>
      <c r="N594" s="8">
        <v>36.39</v>
      </c>
      <c r="O594" s="8">
        <v>79.099999999999994</v>
      </c>
      <c r="P594" s="8">
        <v>46.84</v>
      </c>
      <c r="R594" s="6">
        <v>1340.2</v>
      </c>
      <c r="S594" s="6">
        <v>12380</v>
      </c>
      <c r="T594" s="6">
        <v>13566.6</v>
      </c>
      <c r="U594" s="6">
        <v>5976.77</v>
      </c>
      <c r="V594" s="6">
        <v>2827.56</v>
      </c>
      <c r="W594" s="6">
        <v>727.91</v>
      </c>
      <c r="X594" s="6">
        <v>9849.74</v>
      </c>
      <c r="Y594" s="6">
        <v>23720.81</v>
      </c>
      <c r="Z594" s="6">
        <v>48.25</v>
      </c>
      <c r="AC594" s="20">
        <v>1491.2</v>
      </c>
    </row>
    <row r="595" spans="1:29">
      <c r="A595" s="5">
        <f t="shared" si="9"/>
        <v>40676</v>
      </c>
      <c r="B595" s="8">
        <v>12.16</v>
      </c>
      <c r="C595" s="8">
        <v>202.56</v>
      </c>
      <c r="D595" s="8">
        <v>25.03</v>
      </c>
      <c r="E595" s="8">
        <v>264.77</v>
      </c>
      <c r="F595" s="8">
        <v>19.53</v>
      </c>
      <c r="G595" s="8">
        <v>55.72</v>
      </c>
      <c r="H595" s="8">
        <v>66.62</v>
      </c>
      <c r="I595" s="8">
        <v>43.15</v>
      </c>
      <c r="J595" s="8">
        <v>37.26</v>
      </c>
      <c r="K595" s="8">
        <v>41.52</v>
      </c>
      <c r="L595" s="8">
        <v>34.090000000000003</v>
      </c>
      <c r="M595" s="8">
        <v>23.41</v>
      </c>
      <c r="N595" s="8">
        <v>37.08</v>
      </c>
      <c r="O595" s="8">
        <v>83.38</v>
      </c>
      <c r="P595" s="8">
        <v>45.01</v>
      </c>
      <c r="R595" s="6">
        <v>1337.77</v>
      </c>
      <c r="S595" s="6">
        <v>12341.83</v>
      </c>
      <c r="T595" s="6">
        <v>13377.16</v>
      </c>
      <c r="U595" s="6">
        <v>5925.87</v>
      </c>
      <c r="V595" s="6">
        <v>2828.47</v>
      </c>
      <c r="W595" s="6">
        <v>721.05</v>
      </c>
      <c r="X595" s="6">
        <v>9859.2000000000007</v>
      </c>
      <c r="Y595" s="6">
        <v>23159.14</v>
      </c>
      <c r="Z595" s="6">
        <v>46.92</v>
      </c>
      <c r="AC595" s="20">
        <v>1493.4</v>
      </c>
    </row>
    <row r="596" spans="1:29">
      <c r="A596" s="5">
        <f t="shared" si="9"/>
        <v>40683</v>
      </c>
      <c r="B596" s="8">
        <v>11.97</v>
      </c>
      <c r="C596" s="8">
        <v>198.65</v>
      </c>
      <c r="D596" s="8">
        <v>24.49</v>
      </c>
      <c r="E596" s="8">
        <v>262.01</v>
      </c>
      <c r="F596" s="8">
        <v>19.850000000000001</v>
      </c>
      <c r="G596" s="8">
        <v>55.29</v>
      </c>
      <c r="H596" s="8">
        <v>65.69</v>
      </c>
      <c r="I596" s="8">
        <v>43.13</v>
      </c>
      <c r="J596" s="8">
        <v>37.15</v>
      </c>
      <c r="K596" s="8">
        <v>41.5</v>
      </c>
      <c r="L596" s="8">
        <v>34.15</v>
      </c>
      <c r="M596" s="8">
        <v>23.22</v>
      </c>
      <c r="N596" s="8">
        <v>37.06</v>
      </c>
      <c r="O596" s="8">
        <v>79.959999999999994</v>
      </c>
      <c r="P596" s="8">
        <v>45.6</v>
      </c>
      <c r="R596" s="6">
        <v>1333.27</v>
      </c>
      <c r="S596" s="6">
        <v>12506</v>
      </c>
      <c r="T596" s="6">
        <v>13652.27</v>
      </c>
      <c r="U596" s="6">
        <v>5948.49</v>
      </c>
      <c r="V596" s="6">
        <v>2803.32</v>
      </c>
      <c r="W596" s="6">
        <v>718.38</v>
      </c>
      <c r="X596" s="6">
        <v>9648.77</v>
      </c>
      <c r="Y596" s="6">
        <v>23276.27</v>
      </c>
      <c r="Z596" s="6">
        <v>47.07</v>
      </c>
      <c r="AC596" s="20">
        <v>1508.8</v>
      </c>
    </row>
    <row r="597" spans="1:29">
      <c r="A597" s="5">
        <f t="shared" si="9"/>
        <v>40690</v>
      </c>
      <c r="B597" s="8">
        <v>12.05</v>
      </c>
      <c r="C597" s="8">
        <v>194.13</v>
      </c>
      <c r="D597" s="8">
        <v>24.76</v>
      </c>
      <c r="E597" s="8">
        <v>260.45</v>
      </c>
      <c r="F597" s="8">
        <v>19.98</v>
      </c>
      <c r="G597" s="8">
        <v>54.7</v>
      </c>
      <c r="H597" s="8">
        <v>66.77</v>
      </c>
      <c r="I597" s="8">
        <v>42.79</v>
      </c>
      <c r="J597" s="8">
        <v>36.67</v>
      </c>
      <c r="K597" s="8">
        <v>41.52</v>
      </c>
      <c r="L597" s="8">
        <v>33.26</v>
      </c>
      <c r="M597" s="8">
        <v>22.21</v>
      </c>
      <c r="N597" s="8">
        <v>36.21</v>
      </c>
      <c r="O597" s="8">
        <v>82.26</v>
      </c>
      <c r="P597" s="8">
        <v>47.39</v>
      </c>
      <c r="R597" s="6">
        <v>1331.1</v>
      </c>
      <c r="S597" s="6">
        <v>12810.54</v>
      </c>
      <c r="T597" s="6">
        <v>13797.59</v>
      </c>
      <c r="U597" s="6">
        <v>5938.87</v>
      </c>
      <c r="V597" s="6">
        <v>2796.86</v>
      </c>
      <c r="W597" s="6">
        <v>712.91</v>
      </c>
      <c r="X597" s="6">
        <v>9607.08</v>
      </c>
      <c r="Y597" s="6">
        <v>23199.39</v>
      </c>
      <c r="Z597" s="6">
        <v>47.75</v>
      </c>
      <c r="AC597" s="20">
        <v>1536.3</v>
      </c>
    </row>
    <row r="598" spans="1:29">
      <c r="A598" s="5">
        <f t="shared" si="9"/>
        <v>40697</v>
      </c>
      <c r="B598" s="8">
        <v>12.27</v>
      </c>
      <c r="C598" s="8">
        <v>188.32</v>
      </c>
      <c r="D598" s="8">
        <v>23.91</v>
      </c>
      <c r="E598" s="8">
        <v>261.54000000000002</v>
      </c>
      <c r="F598" s="8">
        <v>19.559999999999999</v>
      </c>
      <c r="G598" s="8">
        <v>53.66</v>
      </c>
      <c r="H598" s="8">
        <v>66.09</v>
      </c>
      <c r="I598" s="8">
        <v>41.57</v>
      </c>
      <c r="J598" s="8">
        <v>35.630000000000003</v>
      </c>
      <c r="K598" s="8">
        <v>39.380000000000003</v>
      </c>
      <c r="L598" s="8">
        <v>32.770000000000003</v>
      </c>
      <c r="M598" s="8">
        <v>21.73</v>
      </c>
      <c r="N598" s="8">
        <v>35.82</v>
      </c>
      <c r="O598" s="8">
        <v>80.510000000000005</v>
      </c>
      <c r="P598" s="8">
        <v>45.83</v>
      </c>
      <c r="R598" s="6">
        <v>1300.1600000000001</v>
      </c>
      <c r="S598" s="6">
        <v>12638.74</v>
      </c>
      <c r="T598" s="6">
        <v>13517.91</v>
      </c>
      <c r="U598" s="6">
        <v>5855.01</v>
      </c>
      <c r="V598" s="6">
        <v>2732.78</v>
      </c>
      <c r="W598" s="6">
        <v>705.75</v>
      </c>
      <c r="X598" s="6">
        <v>9521.94</v>
      </c>
      <c r="Y598" s="6">
        <v>23118.07</v>
      </c>
      <c r="Z598" s="6">
        <v>47.87</v>
      </c>
      <c r="AC598" s="20">
        <v>1541.7</v>
      </c>
    </row>
    <row r="599" spans="1:29">
      <c r="A599" s="5">
        <f t="shared" si="9"/>
        <v>40704</v>
      </c>
      <c r="B599" s="8">
        <v>11.64</v>
      </c>
      <c r="C599" s="8">
        <v>186.53</v>
      </c>
      <c r="D599" s="8">
        <v>23.71</v>
      </c>
      <c r="E599" s="8">
        <v>254.75</v>
      </c>
      <c r="F599" s="8">
        <v>19.95</v>
      </c>
      <c r="G599" s="8">
        <v>52.72</v>
      </c>
      <c r="H599" s="8">
        <v>66.09</v>
      </c>
      <c r="I599" s="8">
        <v>41.05</v>
      </c>
      <c r="J599" s="8">
        <v>35.19</v>
      </c>
      <c r="K599" s="8">
        <v>38.5</v>
      </c>
      <c r="L599" s="8">
        <v>32.700000000000003</v>
      </c>
      <c r="M599" s="8">
        <v>21.38</v>
      </c>
      <c r="N599" s="8">
        <v>35.450000000000003</v>
      </c>
      <c r="O599" s="8">
        <v>80.67</v>
      </c>
      <c r="P599" s="8">
        <v>43.56</v>
      </c>
      <c r="R599" s="6">
        <v>1270.98</v>
      </c>
      <c r="S599" s="6">
        <v>12595.75</v>
      </c>
      <c r="T599" s="6">
        <v>13084</v>
      </c>
      <c r="U599" s="6">
        <v>5765.8</v>
      </c>
      <c r="V599" s="6">
        <v>2643.73</v>
      </c>
      <c r="W599" s="6">
        <v>695.74</v>
      </c>
      <c r="X599" s="6">
        <v>9492.2099999999991</v>
      </c>
      <c r="Y599" s="6">
        <v>22949.56</v>
      </c>
      <c r="Z599" s="6">
        <v>46.47</v>
      </c>
      <c r="AC599" s="20">
        <v>1528.6</v>
      </c>
    </row>
    <row r="600" spans="1:29">
      <c r="A600" s="5">
        <f t="shared" si="9"/>
        <v>40711</v>
      </c>
      <c r="B600" s="8">
        <v>11.44</v>
      </c>
      <c r="C600" s="8">
        <v>186.37</v>
      </c>
      <c r="D600" s="8">
        <v>24.26</v>
      </c>
      <c r="E600" s="8">
        <v>242.51</v>
      </c>
      <c r="F600" s="8">
        <v>19.78</v>
      </c>
      <c r="G600" s="8">
        <v>52.82</v>
      </c>
      <c r="H600" s="8">
        <v>66.290000000000006</v>
      </c>
      <c r="I600" s="8">
        <v>40.799999999999997</v>
      </c>
      <c r="J600" s="8">
        <v>35.51</v>
      </c>
      <c r="K600" s="8">
        <v>38.04</v>
      </c>
      <c r="L600" s="8">
        <v>32.81</v>
      </c>
      <c r="M600" s="8">
        <v>21.19</v>
      </c>
      <c r="N600" s="8">
        <v>35.39</v>
      </c>
      <c r="O600" s="8">
        <v>79.510000000000005</v>
      </c>
      <c r="P600" s="8">
        <v>43.18</v>
      </c>
      <c r="R600" s="6">
        <v>1271.5</v>
      </c>
      <c r="S600" s="6">
        <v>12512</v>
      </c>
      <c r="T600" s="6">
        <v>12789.95</v>
      </c>
      <c r="U600" s="6">
        <v>5714.94</v>
      </c>
      <c r="V600" s="6">
        <v>2616.48</v>
      </c>
      <c r="W600" s="6">
        <v>681.01</v>
      </c>
      <c r="X600" s="6">
        <v>9514.44</v>
      </c>
      <c r="Y600" s="6">
        <v>22420.37</v>
      </c>
      <c r="Z600" s="6">
        <v>45.79</v>
      </c>
      <c r="AC600" s="20">
        <v>1538.6</v>
      </c>
    </row>
    <row r="601" spans="1:29">
      <c r="A601" s="5">
        <f t="shared" si="9"/>
        <v>40718</v>
      </c>
      <c r="B601" s="8">
        <v>11.66</v>
      </c>
      <c r="C601" s="8">
        <v>192.55</v>
      </c>
      <c r="D601" s="8">
        <v>24.3</v>
      </c>
      <c r="E601" s="8">
        <v>237.44</v>
      </c>
      <c r="F601" s="8">
        <v>18.670000000000002</v>
      </c>
      <c r="G601" s="8">
        <v>52.41</v>
      </c>
      <c r="H601" s="8">
        <v>65.06</v>
      </c>
      <c r="I601" s="8">
        <v>39.49</v>
      </c>
      <c r="J601" s="8">
        <v>36</v>
      </c>
      <c r="K601" s="8">
        <v>37.58</v>
      </c>
      <c r="L601" s="8">
        <v>32.47</v>
      </c>
      <c r="M601" s="8">
        <v>21.2</v>
      </c>
      <c r="N601" s="8">
        <v>34.549999999999997</v>
      </c>
      <c r="O601" s="8">
        <v>81.290000000000006</v>
      </c>
      <c r="P601" s="8">
        <v>43.04</v>
      </c>
      <c r="R601" s="6">
        <v>1268.45</v>
      </c>
      <c r="S601" s="6">
        <v>12441.58</v>
      </c>
      <c r="T601" s="6">
        <v>12908.89</v>
      </c>
      <c r="U601" s="6">
        <v>5697.72</v>
      </c>
      <c r="V601" s="6">
        <v>2652.89</v>
      </c>
      <c r="W601" s="6">
        <v>682.34</v>
      </c>
      <c r="X601" s="6">
        <v>9351.4</v>
      </c>
      <c r="Y601" s="6">
        <v>21695.26</v>
      </c>
      <c r="Z601" s="6">
        <v>45.5</v>
      </c>
      <c r="AC601" s="20">
        <v>1500.5</v>
      </c>
    </row>
    <row r="602" spans="1:29">
      <c r="A602" s="5">
        <f t="shared" si="9"/>
        <v>40725</v>
      </c>
      <c r="B602" s="8">
        <v>12.26</v>
      </c>
      <c r="C602" s="8">
        <v>209.49</v>
      </c>
      <c r="D602" s="8">
        <v>26.02</v>
      </c>
      <c r="E602" s="8">
        <v>260.51</v>
      </c>
      <c r="F602" s="8">
        <v>18.61</v>
      </c>
      <c r="G602" s="8">
        <v>53.51</v>
      </c>
      <c r="H602" s="8">
        <v>67.3</v>
      </c>
      <c r="I602" s="8">
        <v>41.58</v>
      </c>
      <c r="J602" s="8">
        <v>37.799999999999997</v>
      </c>
      <c r="K602" s="8">
        <v>39.72</v>
      </c>
      <c r="L602" s="8">
        <v>34.049999999999997</v>
      </c>
      <c r="M602" s="8">
        <v>22.53</v>
      </c>
      <c r="N602" s="8">
        <v>35.6</v>
      </c>
      <c r="O602" s="8">
        <v>83.45</v>
      </c>
      <c r="P602" s="8">
        <v>44.78</v>
      </c>
      <c r="R602" s="6">
        <v>1339.67</v>
      </c>
      <c r="S602" s="6">
        <v>12151.26</v>
      </c>
      <c r="T602" s="6">
        <v>13300.87</v>
      </c>
      <c r="U602" s="6">
        <v>5989.76</v>
      </c>
      <c r="V602" s="6">
        <v>2816.03</v>
      </c>
      <c r="W602" s="6">
        <v>674.78</v>
      </c>
      <c r="X602" s="6">
        <v>9678.7099999999991</v>
      </c>
      <c r="Y602" s="6">
        <v>22171.95</v>
      </c>
      <c r="Z602" s="6">
        <v>48.16</v>
      </c>
      <c r="AC602" s="20">
        <v>1482.3</v>
      </c>
    </row>
    <row r="603" spans="1:29">
      <c r="A603" s="5">
        <f t="shared" si="9"/>
        <v>40732</v>
      </c>
      <c r="B603" s="8">
        <v>12.85</v>
      </c>
      <c r="C603" s="8">
        <v>218.28</v>
      </c>
      <c r="D603" s="8">
        <v>26.92</v>
      </c>
      <c r="E603" s="8">
        <v>265.99</v>
      </c>
      <c r="F603" s="8">
        <v>18.34</v>
      </c>
      <c r="G603" s="8">
        <v>54.08</v>
      </c>
      <c r="H603" s="8">
        <v>67.569999999999993</v>
      </c>
      <c r="I603" s="8">
        <v>40.74</v>
      </c>
      <c r="J603" s="8">
        <v>37.479999999999997</v>
      </c>
      <c r="K603" s="8">
        <v>39.909999999999997</v>
      </c>
      <c r="L603" s="8">
        <v>34.340000000000003</v>
      </c>
      <c r="M603" s="8">
        <v>23.09</v>
      </c>
      <c r="N603" s="8">
        <v>36.119999999999997</v>
      </c>
      <c r="O603" s="8">
        <v>84.4</v>
      </c>
      <c r="P603" s="8">
        <v>46.24</v>
      </c>
      <c r="R603" s="6">
        <v>1343.8</v>
      </c>
      <c r="S603" s="6">
        <v>11951.91</v>
      </c>
      <c r="T603" s="6">
        <v>13371.7</v>
      </c>
      <c r="U603" s="6">
        <v>5990.58</v>
      </c>
      <c r="V603" s="6">
        <v>2859.81</v>
      </c>
      <c r="W603" s="6">
        <v>709.1</v>
      </c>
      <c r="X603" s="6">
        <v>9868.07</v>
      </c>
      <c r="Y603" s="6">
        <v>22398.1</v>
      </c>
      <c r="Z603" s="6">
        <v>47.93</v>
      </c>
      <c r="AC603" s="20">
        <v>1541.2</v>
      </c>
    </row>
    <row r="604" spans="1:29">
      <c r="A604" s="5">
        <f t="shared" si="9"/>
        <v>40739</v>
      </c>
      <c r="B604" s="8">
        <v>13.03</v>
      </c>
      <c r="C604" s="8">
        <v>212.87</v>
      </c>
      <c r="D604" s="8">
        <v>26.78</v>
      </c>
      <c r="E604" s="8">
        <v>298.81</v>
      </c>
      <c r="F604" s="8">
        <v>21.99</v>
      </c>
      <c r="G604" s="8">
        <v>53.63</v>
      </c>
      <c r="H604" s="8">
        <v>67.45</v>
      </c>
      <c r="I604" s="8">
        <v>39.979999999999997</v>
      </c>
      <c r="J604" s="8">
        <v>36.82</v>
      </c>
      <c r="K604" s="8">
        <v>39.270000000000003</v>
      </c>
      <c r="L604" s="8">
        <v>33.770000000000003</v>
      </c>
      <c r="M604" s="8">
        <v>22.37</v>
      </c>
      <c r="N604" s="8">
        <v>35.93</v>
      </c>
      <c r="O604" s="8">
        <v>83.85</v>
      </c>
      <c r="P604" s="8">
        <v>48.31</v>
      </c>
      <c r="R604" s="6">
        <v>1316.14</v>
      </c>
      <c r="S604" s="6">
        <v>12004.36</v>
      </c>
      <c r="T604" s="6">
        <v>13299.54</v>
      </c>
      <c r="U604" s="6">
        <v>5843.66</v>
      </c>
      <c r="V604" s="6">
        <v>2789.8</v>
      </c>
      <c r="W604" s="6">
        <v>698.83</v>
      </c>
      <c r="X604" s="6">
        <v>10137.73</v>
      </c>
      <c r="Y604" s="6">
        <v>22726.43</v>
      </c>
      <c r="Z604" s="6">
        <v>46.66</v>
      </c>
      <c r="AC604" s="20">
        <v>1589.8</v>
      </c>
    </row>
    <row r="605" spans="1:29">
      <c r="A605" s="5">
        <f t="shared" si="9"/>
        <v>40746</v>
      </c>
      <c r="B605" s="8">
        <v>14.05</v>
      </c>
      <c r="C605" s="8">
        <v>216.52</v>
      </c>
      <c r="D605" s="8">
        <v>27.53</v>
      </c>
      <c r="E605" s="8">
        <v>309.11</v>
      </c>
      <c r="F605" s="8">
        <v>22.43</v>
      </c>
      <c r="G605" s="8">
        <v>54.52</v>
      </c>
      <c r="H605" s="8">
        <v>66.72</v>
      </c>
      <c r="I605" s="8">
        <v>42.19</v>
      </c>
      <c r="J605" s="8">
        <v>36.74</v>
      </c>
      <c r="K605" s="8">
        <v>40.65</v>
      </c>
      <c r="L605" s="8">
        <v>34.869999999999997</v>
      </c>
      <c r="M605" s="8">
        <v>23.13</v>
      </c>
      <c r="N605" s="8">
        <v>36.090000000000003</v>
      </c>
      <c r="O605" s="8">
        <v>85.01</v>
      </c>
      <c r="P605" s="8">
        <v>50.25</v>
      </c>
      <c r="R605" s="6">
        <v>1345.02</v>
      </c>
      <c r="S605" s="6">
        <v>11934.58</v>
      </c>
      <c r="T605" s="6">
        <v>13494.63</v>
      </c>
      <c r="U605" s="6">
        <v>5935.02</v>
      </c>
      <c r="V605" s="6">
        <v>2858.83</v>
      </c>
      <c r="W605" s="6">
        <v>670.22</v>
      </c>
      <c r="X605" s="6">
        <v>9974.4699999999993</v>
      </c>
      <c r="Y605" s="6">
        <v>21875.38</v>
      </c>
      <c r="Z605" s="6">
        <v>47.65</v>
      </c>
      <c r="AC605" s="20">
        <v>1601.3</v>
      </c>
    </row>
    <row r="606" spans="1:29">
      <c r="A606" s="5">
        <f t="shared" si="9"/>
        <v>40753</v>
      </c>
      <c r="B606" s="8">
        <v>13.95</v>
      </c>
      <c r="C606" s="8">
        <v>222.52</v>
      </c>
      <c r="D606" s="8">
        <v>27.4</v>
      </c>
      <c r="E606" s="8">
        <v>301.83999999999997</v>
      </c>
      <c r="F606" s="8">
        <v>22.19</v>
      </c>
      <c r="G606" s="8">
        <v>52.71</v>
      </c>
      <c r="H606" s="8">
        <v>64.790000000000006</v>
      </c>
      <c r="I606" s="8">
        <v>40.450000000000003</v>
      </c>
      <c r="J606" s="8">
        <v>35.29</v>
      </c>
      <c r="K606" s="8">
        <v>38.619999999999997</v>
      </c>
      <c r="L606" s="8">
        <v>34.01</v>
      </c>
      <c r="M606" s="8">
        <v>22.33</v>
      </c>
      <c r="N606" s="8">
        <v>34.130000000000003</v>
      </c>
      <c r="O606" s="8">
        <v>81.92</v>
      </c>
      <c r="P606" s="8">
        <v>47.57</v>
      </c>
      <c r="R606" s="6">
        <v>1292.28</v>
      </c>
      <c r="S606" s="6">
        <v>12582.77</v>
      </c>
      <c r="T606" s="6">
        <v>12945.63</v>
      </c>
      <c r="U606" s="6">
        <v>5815.19</v>
      </c>
      <c r="V606" s="6">
        <v>2756.38</v>
      </c>
      <c r="W606" s="6">
        <v>691.97</v>
      </c>
      <c r="X606" s="6">
        <v>10132.11</v>
      </c>
      <c r="Y606" s="6">
        <v>22444.799999999999</v>
      </c>
      <c r="Z606" s="6">
        <v>47.11</v>
      </c>
      <c r="AC606" s="20">
        <v>1628.3</v>
      </c>
    </row>
    <row r="607" spans="1:29">
      <c r="A607" s="5">
        <f t="shared" si="9"/>
        <v>40760</v>
      </c>
      <c r="B607" s="8">
        <v>13.34</v>
      </c>
      <c r="C607" s="8">
        <v>202.7</v>
      </c>
      <c r="D607" s="8">
        <v>25.68</v>
      </c>
      <c r="E607" s="8">
        <v>289.51</v>
      </c>
      <c r="F607" s="8">
        <v>22.38</v>
      </c>
      <c r="G607" s="8">
        <v>50.85</v>
      </c>
      <c r="H607" s="8">
        <v>62.71</v>
      </c>
      <c r="I607" s="8">
        <v>37.6</v>
      </c>
      <c r="J607" s="8">
        <v>35.049999999999997</v>
      </c>
      <c r="K607" s="8">
        <v>35.18</v>
      </c>
      <c r="L607" s="8">
        <v>33.39</v>
      </c>
      <c r="M607" s="8">
        <v>20.79</v>
      </c>
      <c r="N607" s="8">
        <v>31.71</v>
      </c>
      <c r="O607" s="8">
        <v>77.430000000000007</v>
      </c>
      <c r="P607" s="8">
        <v>45.86</v>
      </c>
      <c r="R607" s="6">
        <v>1199.3800000000001</v>
      </c>
      <c r="S607" s="6">
        <v>12657.2</v>
      </c>
      <c r="T607" s="6">
        <v>12162.17</v>
      </c>
      <c r="U607" s="6">
        <v>5246.99</v>
      </c>
      <c r="V607" s="6">
        <v>2532.41</v>
      </c>
      <c r="W607" s="6">
        <v>668.43</v>
      </c>
      <c r="X607" s="6">
        <v>9833.0300000000007</v>
      </c>
      <c r="Y607" s="6">
        <v>22440.25</v>
      </c>
      <c r="Z607" s="6">
        <v>42.58</v>
      </c>
      <c r="AC607" s="20">
        <v>1648.8</v>
      </c>
    </row>
    <row r="608" spans="1:29">
      <c r="A608" s="5">
        <f t="shared" si="9"/>
        <v>40767</v>
      </c>
      <c r="B608" s="8">
        <v>13.46</v>
      </c>
      <c r="C608" s="8">
        <v>202.3</v>
      </c>
      <c r="D608" s="8">
        <v>25.1</v>
      </c>
      <c r="E608" s="8">
        <v>281.88</v>
      </c>
      <c r="F608" s="8">
        <v>21.39</v>
      </c>
      <c r="G608" s="8">
        <v>49.75</v>
      </c>
      <c r="H608" s="8">
        <v>63.36</v>
      </c>
      <c r="I608" s="8">
        <v>35.909999999999997</v>
      </c>
      <c r="J608" s="8">
        <v>34.299999999999997</v>
      </c>
      <c r="K608" s="8">
        <v>33.090000000000003</v>
      </c>
      <c r="L608" s="8">
        <v>33.57</v>
      </c>
      <c r="M608" s="8">
        <v>20.65</v>
      </c>
      <c r="N608" s="8">
        <v>31.34</v>
      </c>
      <c r="O608" s="8">
        <v>74.400000000000006</v>
      </c>
      <c r="P608" s="8">
        <v>49.56</v>
      </c>
      <c r="R608" s="6">
        <v>1178.81</v>
      </c>
      <c r="S608" s="6">
        <v>12479.73</v>
      </c>
      <c r="T608" s="6">
        <v>12539.8</v>
      </c>
      <c r="U608" s="6">
        <v>5162.83</v>
      </c>
      <c r="V608" s="6">
        <v>2507.98</v>
      </c>
      <c r="W608" s="6">
        <v>608.04999999999995</v>
      </c>
      <c r="X608" s="6">
        <v>9299.8799999999992</v>
      </c>
      <c r="Y608" s="6">
        <v>20946.14</v>
      </c>
      <c r="Z608" s="6">
        <v>41.27</v>
      </c>
      <c r="AC608" s="20">
        <v>1740.2</v>
      </c>
    </row>
    <row r="609" spans="1:29">
      <c r="A609" s="5">
        <f t="shared" si="9"/>
        <v>40774</v>
      </c>
      <c r="B609" s="8">
        <v>12.72</v>
      </c>
      <c r="C609" s="8">
        <v>178.93</v>
      </c>
      <c r="D609" s="8">
        <v>24.05</v>
      </c>
      <c r="E609" s="8">
        <v>245.46</v>
      </c>
      <c r="F609" s="8">
        <v>20.85</v>
      </c>
      <c r="G609" s="8">
        <v>52.3</v>
      </c>
      <c r="H609" s="8">
        <v>63.14</v>
      </c>
      <c r="I609" s="8">
        <v>34.35</v>
      </c>
      <c r="J609" s="8">
        <v>34.71</v>
      </c>
      <c r="K609" s="8">
        <v>31.85</v>
      </c>
      <c r="L609" s="8">
        <v>33.549999999999997</v>
      </c>
      <c r="M609" s="8">
        <v>19.190000000000001</v>
      </c>
      <c r="N609" s="8">
        <v>31.26</v>
      </c>
      <c r="O609" s="8">
        <v>70.7</v>
      </c>
      <c r="P609" s="8">
        <v>50.78</v>
      </c>
      <c r="R609" s="6">
        <v>1123.53</v>
      </c>
      <c r="S609" s="6">
        <v>12681.2</v>
      </c>
      <c r="T609" s="6">
        <v>12007.47</v>
      </c>
      <c r="U609" s="6">
        <v>5040.76</v>
      </c>
      <c r="V609" s="6">
        <v>2341.84</v>
      </c>
      <c r="W609" s="6">
        <v>559.92999999999995</v>
      </c>
      <c r="X609" s="6">
        <v>8963.7199999999993</v>
      </c>
      <c r="Y609" s="6">
        <v>19620.009999999998</v>
      </c>
      <c r="Z609" s="6">
        <v>39.68</v>
      </c>
      <c r="AC609" s="20">
        <v>1848.9</v>
      </c>
    </row>
    <row r="610" spans="1:29">
      <c r="A610" s="5">
        <f t="shared" si="9"/>
        <v>40781</v>
      </c>
      <c r="B610" s="8">
        <v>13.7</v>
      </c>
      <c r="C610" s="8">
        <v>199.27</v>
      </c>
      <c r="D610" s="8">
        <v>25.25</v>
      </c>
      <c r="E610" s="8">
        <v>263.43</v>
      </c>
      <c r="F610" s="8">
        <v>20.96</v>
      </c>
      <c r="G610" s="8">
        <v>52.9</v>
      </c>
      <c r="H610" s="8">
        <v>64.28</v>
      </c>
      <c r="I610" s="8">
        <v>36.21</v>
      </c>
      <c r="J610" s="8">
        <v>35.76</v>
      </c>
      <c r="K610" s="8">
        <v>32.4</v>
      </c>
      <c r="L610" s="8">
        <v>34.25</v>
      </c>
      <c r="M610" s="8">
        <v>19.77</v>
      </c>
      <c r="N610" s="8">
        <v>31.92</v>
      </c>
      <c r="O610" s="8">
        <v>71.650000000000006</v>
      </c>
      <c r="P610" s="8">
        <v>51.03</v>
      </c>
      <c r="R610" s="6">
        <v>1176.8</v>
      </c>
      <c r="S610" s="6">
        <v>12143.24</v>
      </c>
      <c r="T610" s="6">
        <v>12327.51</v>
      </c>
      <c r="U610" s="6">
        <v>5129.92</v>
      </c>
      <c r="V610" s="6">
        <v>2479.85</v>
      </c>
      <c r="W610" s="6">
        <v>570.36</v>
      </c>
      <c r="X610" s="6">
        <v>8719.24</v>
      </c>
      <c r="Y610" s="6">
        <v>19399.919999999998</v>
      </c>
      <c r="Z610" s="6">
        <v>40.520000000000003</v>
      </c>
      <c r="AC610" s="20">
        <v>1794.1</v>
      </c>
    </row>
    <row r="611" spans="1:29">
      <c r="A611" s="5">
        <f t="shared" si="9"/>
        <v>40788</v>
      </c>
      <c r="B611" s="8">
        <v>13.36</v>
      </c>
      <c r="C611" s="8">
        <v>210</v>
      </c>
      <c r="D611" s="8">
        <v>25.8</v>
      </c>
      <c r="E611" s="8">
        <v>262.42</v>
      </c>
      <c r="F611" s="8">
        <v>19.899999999999999</v>
      </c>
      <c r="G611" s="8">
        <v>52.03</v>
      </c>
      <c r="H611" s="8">
        <v>64.069999999999993</v>
      </c>
      <c r="I611" s="8">
        <v>34.630000000000003</v>
      </c>
      <c r="J611" s="8">
        <v>35.56</v>
      </c>
      <c r="K611" s="8">
        <v>32.46</v>
      </c>
      <c r="L611" s="8">
        <v>34.869999999999997</v>
      </c>
      <c r="M611" s="8">
        <v>19.64</v>
      </c>
      <c r="N611" s="8">
        <v>32.369999999999997</v>
      </c>
      <c r="O611" s="8">
        <v>69.34</v>
      </c>
      <c r="P611" s="8">
        <v>52.87</v>
      </c>
      <c r="R611" s="6">
        <v>1173.97</v>
      </c>
      <c r="S611" s="6">
        <v>11444.61</v>
      </c>
      <c r="T611" s="6">
        <v>12602.41</v>
      </c>
      <c r="U611" s="6">
        <v>5292.03</v>
      </c>
      <c r="V611" s="6">
        <v>2480.33</v>
      </c>
      <c r="W611" s="6">
        <v>585.09</v>
      </c>
      <c r="X611" s="6">
        <v>8797.7800000000007</v>
      </c>
      <c r="Y611" s="6">
        <v>19582.88</v>
      </c>
      <c r="Z611" s="6">
        <v>41.56</v>
      </c>
      <c r="AC611" s="20">
        <v>1873.7</v>
      </c>
    </row>
    <row r="612" spans="1:29">
      <c r="A612" s="5">
        <f t="shared" si="9"/>
        <v>40795</v>
      </c>
      <c r="B612" s="8">
        <v>13.48</v>
      </c>
      <c r="C612" s="8">
        <v>211.39</v>
      </c>
      <c r="D612" s="8">
        <v>25.74</v>
      </c>
      <c r="E612" s="8">
        <v>262.42</v>
      </c>
      <c r="F612" s="8">
        <v>21.46</v>
      </c>
      <c r="G612" s="8">
        <v>51.36</v>
      </c>
      <c r="H612" s="8">
        <v>63.64</v>
      </c>
      <c r="I612" s="8">
        <v>32.08</v>
      </c>
      <c r="J612" s="8">
        <v>35.24</v>
      </c>
      <c r="K612" s="8">
        <v>31.04</v>
      </c>
      <c r="L612" s="8">
        <v>34.69</v>
      </c>
      <c r="M612" s="8">
        <v>19.7</v>
      </c>
      <c r="N612" s="8">
        <v>31.84</v>
      </c>
      <c r="O612" s="8">
        <v>67.8</v>
      </c>
      <c r="P612" s="8">
        <v>54.55</v>
      </c>
      <c r="R612" s="6">
        <v>1154.23</v>
      </c>
      <c r="S612" s="6">
        <v>11269.02</v>
      </c>
      <c r="T612" s="6">
        <v>12387.54</v>
      </c>
      <c r="U612" s="6">
        <v>5214.6499999999996</v>
      </c>
      <c r="V612" s="6">
        <v>2467.9899999999998</v>
      </c>
      <c r="W612" s="6">
        <v>558.71</v>
      </c>
      <c r="X612" s="6">
        <v>8950.74</v>
      </c>
      <c r="Y612" s="6">
        <v>20212.91</v>
      </c>
      <c r="Z612" s="6">
        <v>40.01</v>
      </c>
      <c r="AC612" s="20">
        <v>1856.4</v>
      </c>
    </row>
    <row r="613" spans="1:29">
      <c r="A613" s="5">
        <f t="shared" si="9"/>
        <v>40802</v>
      </c>
      <c r="B613" s="8">
        <v>14.3</v>
      </c>
      <c r="C613" s="8">
        <v>239.3</v>
      </c>
      <c r="D613" s="8">
        <v>27.12</v>
      </c>
      <c r="E613" s="8">
        <v>273.33</v>
      </c>
      <c r="F613" s="8">
        <v>21.39</v>
      </c>
      <c r="G613" s="8">
        <v>52.65</v>
      </c>
      <c r="H613" s="8">
        <v>64.59</v>
      </c>
      <c r="I613" s="8">
        <v>33.43</v>
      </c>
      <c r="J613" s="8">
        <v>36.72</v>
      </c>
      <c r="K613" s="8">
        <v>32.909999999999997</v>
      </c>
      <c r="L613" s="8">
        <v>35.619999999999997</v>
      </c>
      <c r="M613" s="8">
        <v>21.97</v>
      </c>
      <c r="N613" s="8">
        <v>32.68</v>
      </c>
      <c r="O613" s="8">
        <v>70.81</v>
      </c>
      <c r="P613" s="8">
        <v>53.58</v>
      </c>
      <c r="R613" s="6">
        <v>1216.01</v>
      </c>
      <c r="S613" s="6">
        <v>10817.65</v>
      </c>
      <c r="T613" s="6">
        <v>12263.71</v>
      </c>
      <c r="U613" s="6">
        <v>5368.41</v>
      </c>
      <c r="V613" s="6">
        <v>2622.31</v>
      </c>
      <c r="W613" s="6">
        <v>569.46</v>
      </c>
      <c r="X613" s="6">
        <v>8737.66</v>
      </c>
      <c r="Y613" s="6">
        <v>19866.63</v>
      </c>
      <c r="Z613" s="6">
        <v>40.53</v>
      </c>
      <c r="AC613" s="20">
        <v>1812.1</v>
      </c>
    </row>
    <row r="614" spans="1:29">
      <c r="A614" s="5">
        <f t="shared" si="9"/>
        <v>40809</v>
      </c>
      <c r="B614" s="8">
        <v>14.44</v>
      </c>
      <c r="C614" s="8">
        <v>223.61</v>
      </c>
      <c r="D614" s="8">
        <v>25.06</v>
      </c>
      <c r="E614" s="8">
        <v>262.75</v>
      </c>
      <c r="F614" s="8">
        <v>21.59</v>
      </c>
      <c r="G614" s="8">
        <v>50.8</v>
      </c>
      <c r="H614" s="8">
        <v>61.59</v>
      </c>
      <c r="I614" s="8">
        <v>29.59</v>
      </c>
      <c r="J614" s="8">
        <v>35.880000000000003</v>
      </c>
      <c r="K614" s="8">
        <v>29.83</v>
      </c>
      <c r="L614" s="8">
        <v>33.71</v>
      </c>
      <c r="M614" s="8">
        <v>22.16</v>
      </c>
      <c r="N614" s="8">
        <v>31.05</v>
      </c>
      <c r="O614" s="8">
        <v>67.849999999999994</v>
      </c>
      <c r="P614" s="8">
        <v>46.42</v>
      </c>
      <c r="R614" s="6">
        <v>1136.43</v>
      </c>
      <c r="S614" s="6">
        <v>11284.54</v>
      </c>
      <c r="T614" s="6">
        <v>11462.87</v>
      </c>
      <c r="U614" s="6">
        <v>5066.8100000000004</v>
      </c>
      <c r="V614" s="6">
        <v>2483.23</v>
      </c>
      <c r="W614" s="6">
        <v>532.96</v>
      </c>
      <c r="X614" s="6">
        <v>8864.16</v>
      </c>
      <c r="Y614" s="6">
        <v>19455.310000000001</v>
      </c>
      <c r="Z614" s="6">
        <v>35.880000000000003</v>
      </c>
      <c r="AC614" s="20">
        <v>1637.5</v>
      </c>
    </row>
    <row r="615" spans="1:29">
      <c r="A615" s="5">
        <f t="shared" si="9"/>
        <v>40816</v>
      </c>
      <c r="B615" s="8">
        <v>13.62</v>
      </c>
      <c r="C615" s="8">
        <v>216.23</v>
      </c>
      <c r="D615" s="8">
        <v>24.89</v>
      </c>
      <c r="E615" s="8">
        <v>257.51</v>
      </c>
      <c r="F615" s="8">
        <v>22.71</v>
      </c>
      <c r="G615" s="8">
        <v>51.9</v>
      </c>
      <c r="H615" s="8">
        <v>63.69</v>
      </c>
      <c r="I615" s="8">
        <v>30.12</v>
      </c>
      <c r="J615" s="8">
        <v>36.799999999999997</v>
      </c>
      <c r="K615" s="8">
        <v>30.16</v>
      </c>
      <c r="L615" s="8">
        <v>33.78</v>
      </c>
      <c r="M615" s="8">
        <v>21.34</v>
      </c>
      <c r="N615" s="8">
        <v>32.700000000000003</v>
      </c>
      <c r="O615" s="8">
        <v>68.260000000000005</v>
      </c>
      <c r="P615" s="8">
        <v>46.65</v>
      </c>
      <c r="R615" s="6">
        <v>1131.42</v>
      </c>
      <c r="S615" s="6">
        <v>11240.26</v>
      </c>
      <c r="T615" s="6">
        <v>11623.84</v>
      </c>
      <c r="U615" s="6">
        <v>5128.4799999999996</v>
      </c>
      <c r="V615" s="6">
        <v>2415.4</v>
      </c>
      <c r="W615" s="6">
        <v>559.28</v>
      </c>
      <c r="X615" s="6">
        <v>8560.26</v>
      </c>
      <c r="Y615" s="6">
        <v>17668.830000000002</v>
      </c>
      <c r="Z615" s="6">
        <v>35.1</v>
      </c>
      <c r="AC615" s="20">
        <v>1620.4</v>
      </c>
    </row>
    <row r="616" spans="1:29">
      <c r="A616" s="5">
        <f t="shared" si="9"/>
        <v>40823</v>
      </c>
      <c r="B616" s="8">
        <v>13.21</v>
      </c>
      <c r="C616" s="8">
        <v>224.74</v>
      </c>
      <c r="D616" s="8">
        <v>26.25</v>
      </c>
      <c r="E616" s="8">
        <v>257.56</v>
      </c>
      <c r="F616" s="8">
        <v>22.52</v>
      </c>
      <c r="G616" s="8">
        <v>53.7</v>
      </c>
      <c r="H616" s="8">
        <v>63.13</v>
      </c>
      <c r="I616" s="8">
        <v>30.7</v>
      </c>
      <c r="J616" s="8">
        <v>36.159999999999997</v>
      </c>
      <c r="K616" s="8">
        <v>31.7</v>
      </c>
      <c r="L616" s="8">
        <v>32.950000000000003</v>
      </c>
      <c r="M616" s="8">
        <v>22.29</v>
      </c>
      <c r="N616" s="8">
        <v>31.61</v>
      </c>
      <c r="O616" s="8">
        <v>66.13</v>
      </c>
      <c r="P616" s="8">
        <v>46.64</v>
      </c>
      <c r="R616" s="6">
        <v>1155.46</v>
      </c>
      <c r="S616" s="6">
        <v>10992.13</v>
      </c>
      <c r="T616" s="6">
        <v>11588.36</v>
      </c>
      <c r="U616" s="6">
        <v>5303.4</v>
      </c>
      <c r="V616" s="6">
        <v>2479.35</v>
      </c>
      <c r="W616" s="6">
        <v>574.9</v>
      </c>
      <c r="X616" s="6">
        <v>8700.2900000000009</v>
      </c>
      <c r="Y616" s="6">
        <v>17592.41</v>
      </c>
      <c r="Z616" s="6">
        <v>36.44</v>
      </c>
      <c r="AC616" s="20">
        <v>1634.5</v>
      </c>
    </row>
    <row r="617" spans="1:29">
      <c r="A617" s="5">
        <f t="shared" si="9"/>
        <v>40830</v>
      </c>
      <c r="B617" s="8">
        <v>15.07</v>
      </c>
      <c r="C617" s="8">
        <v>246.71</v>
      </c>
      <c r="D617" s="8">
        <v>27.27</v>
      </c>
      <c r="E617" s="8">
        <v>295.83</v>
      </c>
      <c r="F617" s="8">
        <v>21.43</v>
      </c>
      <c r="G617" s="8">
        <v>55.46</v>
      </c>
      <c r="H617" s="8">
        <v>64.72</v>
      </c>
      <c r="I617" s="8">
        <v>31.89</v>
      </c>
      <c r="J617" s="8">
        <v>37.33</v>
      </c>
      <c r="K617" s="8">
        <v>34.47</v>
      </c>
      <c r="L617" s="8">
        <v>33.92</v>
      </c>
      <c r="M617" s="8">
        <v>23.5</v>
      </c>
      <c r="N617" s="8">
        <v>32.979999999999997</v>
      </c>
      <c r="O617" s="8">
        <v>67.459999999999994</v>
      </c>
      <c r="P617" s="8">
        <v>48.24</v>
      </c>
      <c r="R617" s="6">
        <v>1224.58</v>
      </c>
      <c r="S617" s="6">
        <v>11509.09</v>
      </c>
      <c r="T617" s="6">
        <v>12081.73</v>
      </c>
      <c r="U617" s="6">
        <v>5466.36</v>
      </c>
      <c r="V617" s="6">
        <v>2667.85</v>
      </c>
      <c r="W617" s="6">
        <v>597.59</v>
      </c>
      <c r="X617" s="6">
        <v>8605.6200000000008</v>
      </c>
      <c r="Y617" s="6">
        <v>17707.009999999998</v>
      </c>
      <c r="Z617" s="6">
        <v>39.590000000000003</v>
      </c>
      <c r="AC617" s="20">
        <v>1681.8</v>
      </c>
    </row>
    <row r="618" spans="1:29">
      <c r="A618" s="5">
        <f t="shared" si="9"/>
        <v>40837</v>
      </c>
      <c r="B618" s="8">
        <v>14.03</v>
      </c>
      <c r="C618" s="8">
        <v>234.78</v>
      </c>
      <c r="D618" s="8">
        <v>27.16</v>
      </c>
      <c r="E618" s="8">
        <v>295.24</v>
      </c>
      <c r="F618" s="8">
        <v>21.56</v>
      </c>
      <c r="G618" s="8">
        <v>56.92</v>
      </c>
      <c r="H618" s="8">
        <v>63.78</v>
      </c>
      <c r="I618" s="8">
        <v>33.42</v>
      </c>
      <c r="J618" s="8">
        <v>37.42</v>
      </c>
      <c r="K618" s="8">
        <v>35.159999999999997</v>
      </c>
      <c r="L618" s="8">
        <v>34.1</v>
      </c>
      <c r="M618" s="8">
        <v>24.03</v>
      </c>
      <c r="N618" s="8">
        <v>33.35</v>
      </c>
      <c r="O618" s="8">
        <v>67.61</v>
      </c>
      <c r="P618" s="8">
        <v>44.59</v>
      </c>
      <c r="R618" s="6">
        <v>1238.25</v>
      </c>
      <c r="S618" s="6">
        <v>10771.48</v>
      </c>
      <c r="T618" s="6">
        <v>11949.49</v>
      </c>
      <c r="U618" s="6">
        <v>5488.65</v>
      </c>
      <c r="V618" s="6">
        <v>2637.46</v>
      </c>
      <c r="W618" s="6">
        <v>593.02</v>
      </c>
      <c r="X618" s="6">
        <v>8747.9599999999991</v>
      </c>
      <c r="Y618" s="6">
        <v>18501.79</v>
      </c>
      <c r="Z618" s="6">
        <v>38.85</v>
      </c>
      <c r="AC618" s="20">
        <v>1635.1</v>
      </c>
    </row>
    <row r="619" spans="1:29">
      <c r="A619" s="5">
        <f t="shared" si="9"/>
        <v>40844</v>
      </c>
      <c r="B619" s="8">
        <v>14.46</v>
      </c>
      <c r="C619" s="8">
        <v>217.32</v>
      </c>
      <c r="D619" s="8">
        <v>26.98</v>
      </c>
      <c r="E619" s="8">
        <v>300.07</v>
      </c>
      <c r="F619" s="8">
        <v>23.48</v>
      </c>
      <c r="G619" s="8">
        <v>57.15</v>
      </c>
      <c r="H619" s="8">
        <v>65.599999999999994</v>
      </c>
      <c r="I619" s="8">
        <v>36.69</v>
      </c>
      <c r="J619" s="8">
        <v>37.630000000000003</v>
      </c>
      <c r="K619" s="8">
        <v>36.21</v>
      </c>
      <c r="L619" s="8">
        <v>34.47</v>
      </c>
      <c r="M619" s="8">
        <v>24.98</v>
      </c>
      <c r="N619" s="8">
        <v>35.11</v>
      </c>
      <c r="O619" s="8">
        <v>69.66</v>
      </c>
      <c r="P619" s="8">
        <v>50.85</v>
      </c>
      <c r="R619" s="6">
        <v>1285.08</v>
      </c>
      <c r="S619" s="6">
        <v>10913.38</v>
      </c>
      <c r="T619" s="6">
        <v>12519.51</v>
      </c>
      <c r="U619" s="6">
        <v>5702.24</v>
      </c>
      <c r="V619" s="6">
        <v>2737.15</v>
      </c>
      <c r="W619" s="6">
        <v>616.88</v>
      </c>
      <c r="X619" s="6">
        <v>8678.89</v>
      </c>
      <c r="Y619" s="6">
        <v>18025.72</v>
      </c>
      <c r="Z619" s="6">
        <v>42.4</v>
      </c>
      <c r="AC619" s="20">
        <v>1746.2</v>
      </c>
    </row>
    <row r="620" spans="1:29">
      <c r="A620" s="5">
        <f t="shared" si="9"/>
        <v>40851</v>
      </c>
      <c r="B620" s="8">
        <v>14.29</v>
      </c>
      <c r="C620" s="8">
        <v>216.48</v>
      </c>
      <c r="D620" s="8">
        <v>26.25</v>
      </c>
      <c r="E620" s="8">
        <v>298.07</v>
      </c>
      <c r="F620" s="8">
        <v>23.36</v>
      </c>
      <c r="G620" s="8">
        <v>57.5</v>
      </c>
      <c r="H620" s="8">
        <v>64.12</v>
      </c>
      <c r="I620" s="8">
        <v>33.97</v>
      </c>
      <c r="J620" s="8">
        <v>37.17</v>
      </c>
      <c r="K620" s="8">
        <v>34.76</v>
      </c>
      <c r="L620" s="8">
        <v>33.89</v>
      </c>
      <c r="M620" s="8">
        <v>23.74</v>
      </c>
      <c r="N620" s="8">
        <v>34.020000000000003</v>
      </c>
      <c r="O620" s="8">
        <v>65.180000000000007</v>
      </c>
      <c r="P620" s="8">
        <v>51.42</v>
      </c>
      <c r="R620" s="6">
        <v>1253.23</v>
      </c>
      <c r="S620" s="6">
        <v>11103.12</v>
      </c>
      <c r="T620" s="6">
        <v>12408.25</v>
      </c>
      <c r="U620" s="6">
        <v>5527.16</v>
      </c>
      <c r="V620" s="6">
        <v>2686.15</v>
      </c>
      <c r="W620" s="6">
        <v>585.20000000000005</v>
      </c>
      <c r="X620" s="6">
        <v>9050.4699999999993</v>
      </c>
      <c r="Y620" s="6">
        <v>20019.240000000002</v>
      </c>
      <c r="Z620" s="6">
        <v>41.19</v>
      </c>
      <c r="AC620" s="20">
        <v>1755.3</v>
      </c>
    </row>
    <row r="621" spans="1:29">
      <c r="A621" s="5">
        <f t="shared" si="9"/>
        <v>40858</v>
      </c>
      <c r="B621" s="8">
        <v>13.74</v>
      </c>
      <c r="C621" s="8">
        <v>217.39</v>
      </c>
      <c r="D621" s="8">
        <v>26.91</v>
      </c>
      <c r="E621" s="8">
        <v>304.17</v>
      </c>
      <c r="F621" s="8">
        <v>23.78</v>
      </c>
      <c r="G621" s="8">
        <v>59.2</v>
      </c>
      <c r="H621" s="8">
        <v>65.25</v>
      </c>
      <c r="I621" s="8">
        <v>33.28</v>
      </c>
      <c r="J621" s="8">
        <v>37.520000000000003</v>
      </c>
      <c r="K621" s="8">
        <v>36.700000000000003</v>
      </c>
      <c r="L621" s="8">
        <v>34.06</v>
      </c>
      <c r="M621" s="8">
        <v>24.85</v>
      </c>
      <c r="N621" s="8">
        <v>35.97</v>
      </c>
      <c r="O621" s="8">
        <v>64.12</v>
      </c>
      <c r="P621" s="8">
        <v>53.17</v>
      </c>
      <c r="R621" s="6">
        <v>1263.8499999999999</v>
      </c>
      <c r="S621" s="6">
        <v>11644.49</v>
      </c>
      <c r="T621" s="6">
        <v>12276.85</v>
      </c>
      <c r="U621" s="6">
        <v>5545.38</v>
      </c>
      <c r="V621" s="6">
        <v>2678.75</v>
      </c>
      <c r="W621" s="6">
        <v>589.79</v>
      </c>
      <c r="X621" s="6">
        <v>8801.4</v>
      </c>
      <c r="Y621" s="6">
        <v>19842.79</v>
      </c>
      <c r="Z621" s="6">
        <v>40.78</v>
      </c>
      <c r="AC621" s="20">
        <v>1787.5</v>
      </c>
    </row>
    <row r="622" spans="1:29">
      <c r="A622" s="5">
        <f t="shared" si="9"/>
        <v>40865</v>
      </c>
      <c r="B622" s="8">
        <v>13.39</v>
      </c>
      <c r="C622" s="8">
        <v>197.14</v>
      </c>
      <c r="D622" s="8">
        <v>25.3</v>
      </c>
      <c r="E622" s="8">
        <v>297.44</v>
      </c>
      <c r="F622" s="8">
        <v>23.16</v>
      </c>
      <c r="G622" s="8">
        <v>57.23</v>
      </c>
      <c r="H622" s="8">
        <v>63.85</v>
      </c>
      <c r="I622" s="8">
        <v>30.62</v>
      </c>
      <c r="J622" s="8">
        <v>36.46</v>
      </c>
      <c r="K622" s="8">
        <v>35.630000000000003</v>
      </c>
      <c r="L622" s="8">
        <v>33.700000000000003</v>
      </c>
      <c r="M622" s="8">
        <v>24.29</v>
      </c>
      <c r="N622" s="8">
        <v>34.950000000000003</v>
      </c>
      <c r="O622" s="8">
        <v>63.56</v>
      </c>
      <c r="P622" s="8">
        <v>48.84</v>
      </c>
      <c r="R622" s="6">
        <v>1215.6500000000001</v>
      </c>
      <c r="S622" s="6">
        <v>11808.79</v>
      </c>
      <c r="T622" s="6">
        <v>11892.44</v>
      </c>
      <c r="U622" s="6">
        <v>5362.94</v>
      </c>
      <c r="V622" s="6">
        <v>2572.5</v>
      </c>
      <c r="W622" s="6">
        <v>562.6</v>
      </c>
      <c r="X622" s="6">
        <v>8514.4699999999993</v>
      </c>
      <c r="Y622" s="6">
        <v>19137.169999999998</v>
      </c>
      <c r="Z622" s="6">
        <v>38.54</v>
      </c>
      <c r="AC622" s="20">
        <v>1724.7</v>
      </c>
    </row>
    <row r="623" spans="1:29">
      <c r="A623" s="5">
        <f t="shared" si="9"/>
        <v>40872</v>
      </c>
      <c r="B623" s="8">
        <v>12.98</v>
      </c>
      <c r="C623" s="8">
        <v>182.4</v>
      </c>
      <c r="D623" s="8">
        <v>24.3</v>
      </c>
      <c r="E623" s="8">
        <v>281.5</v>
      </c>
      <c r="F623" s="8">
        <v>23.79</v>
      </c>
      <c r="G623" s="8">
        <v>56.89</v>
      </c>
      <c r="H623" s="8">
        <v>61.27</v>
      </c>
      <c r="I623" s="8">
        <v>28.48</v>
      </c>
      <c r="J623" s="8">
        <v>35.35</v>
      </c>
      <c r="K623" s="8">
        <v>33.51</v>
      </c>
      <c r="L623" s="8">
        <v>32.369999999999997</v>
      </c>
      <c r="M623" s="8">
        <v>22.73</v>
      </c>
      <c r="N623" s="8">
        <v>33.159999999999997</v>
      </c>
      <c r="O623" s="8">
        <v>62.11</v>
      </c>
      <c r="P623" s="8">
        <v>47.59</v>
      </c>
      <c r="R623" s="6">
        <v>1158.67</v>
      </c>
      <c r="S623" s="6">
        <v>12231.11</v>
      </c>
      <c r="T623" s="6">
        <v>11462.06</v>
      </c>
      <c r="U623" s="6">
        <v>5164.6499999999996</v>
      </c>
      <c r="V623" s="6">
        <v>2441.5100000000002</v>
      </c>
      <c r="W623" s="6">
        <v>537.89</v>
      </c>
      <c r="X623" s="6">
        <v>8374.91</v>
      </c>
      <c r="Y623" s="6">
        <v>18491.23</v>
      </c>
      <c r="Z623" s="6">
        <v>36.1</v>
      </c>
      <c r="AC623" s="20">
        <v>1685.5</v>
      </c>
    </row>
    <row r="624" spans="1:29">
      <c r="A624" s="5">
        <f t="shared" si="9"/>
        <v>40879</v>
      </c>
      <c r="B624" s="8">
        <v>13.92</v>
      </c>
      <c r="C624" s="8">
        <v>196.03</v>
      </c>
      <c r="D624" s="8">
        <v>25.22</v>
      </c>
      <c r="E624" s="8">
        <v>310.18</v>
      </c>
      <c r="F624" s="8">
        <v>22.7</v>
      </c>
      <c r="G624" s="8">
        <v>58.09</v>
      </c>
      <c r="H624" s="8">
        <v>63.47</v>
      </c>
      <c r="I624" s="8">
        <v>32.33</v>
      </c>
      <c r="J624" s="8">
        <v>37.85</v>
      </c>
      <c r="K624" s="8">
        <v>36.61</v>
      </c>
      <c r="L624" s="8">
        <v>33.19</v>
      </c>
      <c r="M624" s="8">
        <v>24.64</v>
      </c>
      <c r="N624" s="8">
        <v>35.479999999999997</v>
      </c>
      <c r="O624" s="8">
        <v>66.22</v>
      </c>
      <c r="P624" s="8">
        <v>51.02</v>
      </c>
      <c r="R624" s="6">
        <v>1244.28</v>
      </c>
      <c r="S624" s="6">
        <v>11983.24</v>
      </c>
      <c r="T624" s="6">
        <v>12075.09</v>
      </c>
      <c r="U624" s="6">
        <v>5552.29</v>
      </c>
      <c r="V624" s="6">
        <v>2626.93</v>
      </c>
      <c r="W624" s="6">
        <v>588.15</v>
      </c>
      <c r="X624" s="6">
        <v>8160.01</v>
      </c>
      <c r="Y624" s="6">
        <v>17689.48</v>
      </c>
      <c r="Z624" s="6">
        <v>39.770000000000003</v>
      </c>
      <c r="AC624" s="20">
        <v>1747</v>
      </c>
    </row>
    <row r="625" spans="1:29">
      <c r="A625" s="5">
        <f t="shared" si="9"/>
        <v>40886</v>
      </c>
      <c r="B625" s="8">
        <v>14.06</v>
      </c>
      <c r="C625" s="8">
        <v>193.03</v>
      </c>
      <c r="D625" s="8">
        <v>25.7</v>
      </c>
      <c r="E625" s="8">
        <v>313.7</v>
      </c>
      <c r="F625" s="8">
        <v>22.26</v>
      </c>
      <c r="G625" s="8">
        <v>58.32</v>
      </c>
      <c r="H625" s="8">
        <v>64.53</v>
      </c>
      <c r="I625" s="8">
        <v>33.18</v>
      </c>
      <c r="J625" s="8">
        <v>38.43</v>
      </c>
      <c r="K625" s="8">
        <v>36.56</v>
      </c>
      <c r="L625" s="8">
        <v>33.78</v>
      </c>
      <c r="M625" s="8">
        <v>25.01</v>
      </c>
      <c r="N625" s="8">
        <v>35.68</v>
      </c>
      <c r="O625" s="8">
        <v>68.2</v>
      </c>
      <c r="P625" s="8">
        <v>49.81</v>
      </c>
      <c r="R625" s="6">
        <v>1255.19</v>
      </c>
      <c r="S625" s="6">
        <v>12153.68</v>
      </c>
      <c r="T625" s="6">
        <v>12034.75</v>
      </c>
      <c r="U625" s="6">
        <v>5529.21</v>
      </c>
      <c r="V625" s="6">
        <v>2646.85</v>
      </c>
      <c r="W625" s="6">
        <v>589.94000000000005</v>
      </c>
      <c r="X625" s="6">
        <v>8643.75</v>
      </c>
      <c r="Y625" s="6">
        <v>19040.39</v>
      </c>
      <c r="Z625" s="6">
        <v>39.369999999999997</v>
      </c>
      <c r="AC625" s="20">
        <v>1712.8</v>
      </c>
    </row>
    <row r="626" spans="1:29">
      <c r="A626" s="5">
        <f t="shared" si="9"/>
        <v>40893</v>
      </c>
      <c r="B626" s="8">
        <v>13.61</v>
      </c>
      <c r="C626" s="8">
        <v>181.26</v>
      </c>
      <c r="D626" s="8">
        <v>26</v>
      </c>
      <c r="E626" s="8">
        <v>312.98</v>
      </c>
      <c r="F626" s="8">
        <v>24.3</v>
      </c>
      <c r="G626" s="8">
        <v>58.27</v>
      </c>
      <c r="H626" s="8">
        <v>64.3</v>
      </c>
      <c r="I626" s="8">
        <v>31.89</v>
      </c>
      <c r="J626" s="8">
        <v>38.78</v>
      </c>
      <c r="K626" s="8">
        <v>35.32</v>
      </c>
      <c r="L626" s="8">
        <v>33.72</v>
      </c>
      <c r="M626" s="8">
        <v>23.23</v>
      </c>
      <c r="N626" s="8">
        <v>36.25</v>
      </c>
      <c r="O626" s="8">
        <v>63.7</v>
      </c>
      <c r="P626" s="8">
        <v>44.93</v>
      </c>
      <c r="R626" s="6">
        <v>1219.6600000000001</v>
      </c>
      <c r="S626" s="6">
        <v>11796.16</v>
      </c>
      <c r="T626" s="6">
        <v>11635.38</v>
      </c>
      <c r="U626" s="6">
        <v>5387.34</v>
      </c>
      <c r="V626" s="6">
        <v>2555.33</v>
      </c>
      <c r="W626" s="6">
        <v>560.77</v>
      </c>
      <c r="X626" s="6">
        <v>8536.4599999999991</v>
      </c>
      <c r="Y626" s="6">
        <v>18586.23</v>
      </c>
      <c r="Z626" s="6">
        <v>37.520000000000003</v>
      </c>
      <c r="AC626" s="20">
        <v>1595.6</v>
      </c>
    </row>
    <row r="627" spans="1:29">
      <c r="A627" s="5">
        <f t="shared" si="9"/>
        <v>40900</v>
      </c>
      <c r="B627" s="8">
        <v>14.4</v>
      </c>
      <c r="C627" s="8">
        <v>177.28</v>
      </c>
      <c r="D627" s="8">
        <v>26.03</v>
      </c>
      <c r="E627" s="8">
        <v>316.57</v>
      </c>
      <c r="F627" s="8">
        <v>24.3</v>
      </c>
      <c r="G627" s="8">
        <v>59.99</v>
      </c>
      <c r="H627" s="8">
        <v>65.98</v>
      </c>
      <c r="I627" s="8">
        <v>33.57</v>
      </c>
      <c r="J627" s="8">
        <v>39.979999999999997</v>
      </c>
      <c r="K627" s="8">
        <v>37.700000000000003</v>
      </c>
      <c r="L627" s="8">
        <v>34.97</v>
      </c>
      <c r="M627" s="8">
        <v>24.4</v>
      </c>
      <c r="N627" s="8">
        <v>37.9</v>
      </c>
      <c r="O627" s="8">
        <v>64.95</v>
      </c>
      <c r="P627" s="8">
        <v>46.02</v>
      </c>
      <c r="R627" s="6">
        <v>1265.33</v>
      </c>
      <c r="S627" s="6">
        <v>11231.78</v>
      </c>
      <c r="T627" s="6">
        <v>11926.67</v>
      </c>
      <c r="U627" s="6">
        <v>5512.7</v>
      </c>
      <c r="V627" s="6">
        <v>2618.64</v>
      </c>
      <c r="W627" s="6">
        <v>583.35</v>
      </c>
      <c r="X627" s="6">
        <v>8401.7199999999993</v>
      </c>
      <c r="Y627" s="6">
        <v>18285.39</v>
      </c>
      <c r="Z627" s="6">
        <v>38.49</v>
      </c>
      <c r="AC627" s="20">
        <v>1604.7</v>
      </c>
    </row>
    <row r="628" spans="1:29">
      <c r="A628" s="5">
        <f t="shared" si="9"/>
        <v>40907</v>
      </c>
      <c r="B628" s="8">
        <v>14.46</v>
      </c>
      <c r="C628" s="8">
        <v>173.1</v>
      </c>
      <c r="D628" s="8">
        <v>25.96</v>
      </c>
      <c r="E628" s="8">
        <v>322.95</v>
      </c>
      <c r="F628" s="8">
        <v>24.36</v>
      </c>
      <c r="G628" s="8">
        <v>59.76</v>
      </c>
      <c r="H628" s="8">
        <v>65.58</v>
      </c>
      <c r="I628" s="8">
        <v>33.25</v>
      </c>
      <c r="J628" s="8">
        <v>40.119999999999997</v>
      </c>
      <c r="K628" s="8">
        <v>37.5</v>
      </c>
      <c r="L628" s="8">
        <v>34.99</v>
      </c>
      <c r="M628" s="8">
        <v>24.25</v>
      </c>
      <c r="N628" s="8">
        <v>37.700000000000003</v>
      </c>
      <c r="O628" s="8">
        <v>66.13</v>
      </c>
      <c r="P628" s="8">
        <v>45.25</v>
      </c>
      <c r="R628" s="6">
        <v>1257.5999999999999</v>
      </c>
      <c r="S628" s="6">
        <v>12019.42</v>
      </c>
      <c r="T628" s="6">
        <v>11955.09</v>
      </c>
      <c r="U628" s="6">
        <v>5572.28</v>
      </c>
      <c r="V628" s="6">
        <v>2605.15</v>
      </c>
      <c r="W628" s="6">
        <v>592.85</v>
      </c>
      <c r="X628" s="6">
        <v>8395.16</v>
      </c>
      <c r="Y628" s="6">
        <v>18629.169999999998</v>
      </c>
      <c r="Z628" s="6">
        <v>37.94</v>
      </c>
      <c r="AC628" s="20">
        <v>1565.8</v>
      </c>
    </row>
    <row r="629" spans="1:29">
      <c r="A629" s="5">
        <f t="shared" si="9"/>
        <v>40914</v>
      </c>
      <c r="B629" s="8">
        <v>15.09</v>
      </c>
      <c r="C629" s="8">
        <v>182.61</v>
      </c>
      <c r="D629" s="8">
        <v>28.11</v>
      </c>
      <c r="E629" s="8">
        <v>325.01</v>
      </c>
      <c r="F629" s="8">
        <v>25.62</v>
      </c>
      <c r="G629" s="8">
        <v>59</v>
      </c>
      <c r="H629" s="8">
        <v>64.83</v>
      </c>
      <c r="I629" s="8">
        <v>35.36</v>
      </c>
      <c r="J629" s="8">
        <v>38.33</v>
      </c>
      <c r="K629" s="8">
        <v>39.909999999999997</v>
      </c>
      <c r="L629" s="8">
        <v>34.47</v>
      </c>
      <c r="M629" s="8">
        <v>25.25</v>
      </c>
      <c r="N629" s="8">
        <v>38.47</v>
      </c>
      <c r="O629" s="8">
        <v>68.510000000000005</v>
      </c>
      <c r="P629" s="8">
        <v>47.54</v>
      </c>
      <c r="R629" s="6">
        <v>1277.81</v>
      </c>
      <c r="S629" s="6">
        <v>12184.26</v>
      </c>
      <c r="T629" s="6">
        <v>12188.64</v>
      </c>
      <c r="U629" s="6">
        <v>5649.68</v>
      </c>
      <c r="V629" s="6">
        <v>2674.22</v>
      </c>
      <c r="W629" s="6">
        <v>590.53</v>
      </c>
      <c r="X629" s="6">
        <v>8455.35</v>
      </c>
      <c r="Y629" s="6">
        <v>18434.39</v>
      </c>
      <c r="Z629" s="6">
        <v>38.22</v>
      </c>
      <c r="AC629" s="20">
        <v>1616.1</v>
      </c>
    </row>
    <row r="630" spans="1:29">
      <c r="A630" s="5">
        <f t="shared" si="9"/>
        <v>40921</v>
      </c>
      <c r="B630" s="8">
        <v>14.99</v>
      </c>
      <c r="C630" s="8">
        <v>178.42</v>
      </c>
      <c r="D630" s="8">
        <v>28.25</v>
      </c>
      <c r="E630" s="8">
        <v>312.49</v>
      </c>
      <c r="F630" s="8">
        <v>25.38</v>
      </c>
      <c r="G630" s="8">
        <v>59.54</v>
      </c>
      <c r="H630" s="8">
        <v>65.260000000000005</v>
      </c>
      <c r="I630" s="8">
        <v>35.92</v>
      </c>
      <c r="J630" s="8">
        <v>38.92</v>
      </c>
      <c r="K630" s="8">
        <v>38.4</v>
      </c>
      <c r="L630" s="8">
        <v>33.49</v>
      </c>
      <c r="M630" s="8">
        <v>25.14</v>
      </c>
      <c r="N630" s="8">
        <v>38.32</v>
      </c>
      <c r="O630" s="8">
        <v>68.260000000000005</v>
      </c>
      <c r="P630" s="8">
        <v>48.34</v>
      </c>
      <c r="R630" s="6">
        <v>1289.0899999999999</v>
      </c>
      <c r="S630" s="6">
        <v>11866.39</v>
      </c>
      <c r="T630" s="6">
        <v>12231.06</v>
      </c>
      <c r="U630" s="6">
        <v>5636.64</v>
      </c>
      <c r="V630" s="6">
        <v>2710.67</v>
      </c>
      <c r="W630" s="6">
        <v>596.55999999999995</v>
      </c>
      <c r="X630" s="6">
        <v>8390.35</v>
      </c>
      <c r="Y630" s="6">
        <v>18593.060000000001</v>
      </c>
      <c r="Z630" s="6">
        <v>39.29</v>
      </c>
      <c r="AC630" s="20">
        <v>1630.4</v>
      </c>
    </row>
    <row r="631" spans="1:29">
      <c r="A631" s="5">
        <f t="shared" si="9"/>
        <v>40928</v>
      </c>
      <c r="B631" s="8">
        <v>15.01</v>
      </c>
      <c r="C631" s="8">
        <v>190.93</v>
      </c>
      <c r="D631" s="8">
        <v>29.71</v>
      </c>
      <c r="E631" s="8">
        <v>292.99</v>
      </c>
      <c r="F631" s="8">
        <v>25.18</v>
      </c>
      <c r="G631" s="8">
        <v>61.01</v>
      </c>
      <c r="H631" s="8">
        <v>65.27</v>
      </c>
      <c r="I631" s="8">
        <v>37.36</v>
      </c>
      <c r="J631" s="8">
        <v>38.97</v>
      </c>
      <c r="K631" s="8">
        <v>39.31</v>
      </c>
      <c r="L631" s="8">
        <v>34.049999999999997</v>
      </c>
      <c r="M631" s="8">
        <v>26.38</v>
      </c>
      <c r="N631" s="8">
        <v>39.200000000000003</v>
      </c>
      <c r="O631" s="8">
        <v>71.400000000000006</v>
      </c>
      <c r="P631" s="8">
        <v>45.83</v>
      </c>
      <c r="R631" s="6">
        <v>1315.38</v>
      </c>
      <c r="S631" s="6">
        <v>12294</v>
      </c>
      <c r="T631" s="6">
        <v>12397.1</v>
      </c>
      <c r="U631" s="6">
        <v>5728.55</v>
      </c>
      <c r="V631" s="6">
        <v>2786.7</v>
      </c>
      <c r="W631" s="6">
        <v>616.35</v>
      </c>
      <c r="X631" s="6">
        <v>8500.02</v>
      </c>
      <c r="Y631" s="6">
        <v>19204.419999999998</v>
      </c>
      <c r="Z631" s="6">
        <v>41.38</v>
      </c>
      <c r="AC631" s="20">
        <v>1663.7</v>
      </c>
    </row>
    <row r="632" spans="1:29">
      <c r="A632" s="5">
        <f t="shared" si="9"/>
        <v>40935</v>
      </c>
      <c r="B632" s="8">
        <v>15.97</v>
      </c>
      <c r="C632" s="8">
        <v>195.37</v>
      </c>
      <c r="D632" s="8">
        <v>29.23</v>
      </c>
      <c r="E632" s="8">
        <v>289.98</v>
      </c>
      <c r="F632" s="8">
        <v>25.19</v>
      </c>
      <c r="G632" s="8">
        <v>60.71</v>
      </c>
      <c r="H632" s="8">
        <v>65.56</v>
      </c>
      <c r="I632" s="8">
        <v>37.21</v>
      </c>
      <c r="J632" s="8">
        <v>37.21</v>
      </c>
      <c r="K632" s="8">
        <v>39.25</v>
      </c>
      <c r="L632" s="8">
        <v>33.72</v>
      </c>
      <c r="M632" s="8">
        <v>26.73</v>
      </c>
      <c r="N632" s="8">
        <v>38.520000000000003</v>
      </c>
      <c r="O632" s="8">
        <v>73.569999999999993</v>
      </c>
      <c r="P632" s="8">
        <v>49.51</v>
      </c>
      <c r="R632" s="6">
        <v>1316.32</v>
      </c>
      <c r="S632" s="6">
        <v>12217.56</v>
      </c>
      <c r="T632" s="6">
        <v>12466.5</v>
      </c>
      <c r="U632" s="6">
        <v>5733.45</v>
      </c>
      <c r="V632" s="6">
        <v>2816.55</v>
      </c>
      <c r="W632" s="6">
        <v>616.86</v>
      </c>
      <c r="X632" s="6">
        <v>8766.36</v>
      </c>
      <c r="Y632" s="6">
        <v>20110.37</v>
      </c>
      <c r="Z632" s="6">
        <v>42.36</v>
      </c>
      <c r="AC632" s="20">
        <v>1731.8</v>
      </c>
    </row>
    <row r="633" spans="1:29">
      <c r="A633" s="5">
        <f t="shared" si="9"/>
        <v>40942</v>
      </c>
      <c r="B633" s="8">
        <v>16.420000000000002</v>
      </c>
      <c r="C633" s="8">
        <v>187.68</v>
      </c>
      <c r="D633" s="8">
        <v>30.24</v>
      </c>
      <c r="E633" s="8">
        <v>298.16000000000003</v>
      </c>
      <c r="F633" s="8">
        <v>25.15</v>
      </c>
      <c r="G633" s="8">
        <v>62.03</v>
      </c>
      <c r="H633" s="8">
        <v>65.64</v>
      </c>
      <c r="I633" s="8">
        <v>38.28</v>
      </c>
      <c r="J633" s="8">
        <v>37.840000000000003</v>
      </c>
      <c r="K633" s="8">
        <v>40</v>
      </c>
      <c r="L633" s="8">
        <v>34.04</v>
      </c>
      <c r="M633" s="8">
        <v>26.74</v>
      </c>
      <c r="N633" s="8">
        <v>38.369999999999997</v>
      </c>
      <c r="O633" s="8">
        <v>76.47</v>
      </c>
      <c r="P633" s="8">
        <v>49.07</v>
      </c>
      <c r="R633" s="6">
        <v>1344.9</v>
      </c>
      <c r="S633" s="6">
        <v>12359.92</v>
      </c>
      <c r="T633" s="6">
        <v>12577.28</v>
      </c>
      <c r="U633" s="6">
        <v>5901.07</v>
      </c>
      <c r="V633" s="6">
        <v>2905.66</v>
      </c>
      <c r="W633" s="6">
        <v>636.79</v>
      </c>
      <c r="X633" s="6">
        <v>8841.2199999999993</v>
      </c>
      <c r="Y633" s="6">
        <v>20501.669999999998</v>
      </c>
      <c r="Z633" s="6">
        <v>43.88</v>
      </c>
      <c r="AC633" s="20">
        <v>1737.9</v>
      </c>
    </row>
    <row r="634" spans="1:29">
      <c r="A634" s="5">
        <f t="shared" si="9"/>
        <v>40949</v>
      </c>
      <c r="B634" s="8">
        <v>17.62</v>
      </c>
      <c r="C634" s="8">
        <v>185.54</v>
      </c>
      <c r="D634" s="8">
        <v>30.5</v>
      </c>
      <c r="E634" s="8">
        <v>302.95</v>
      </c>
      <c r="F634" s="8">
        <v>25.26</v>
      </c>
      <c r="G634" s="8">
        <v>61.9</v>
      </c>
      <c r="H634" s="8">
        <v>64.599999999999994</v>
      </c>
      <c r="I634" s="8">
        <v>37.61</v>
      </c>
      <c r="J634" s="8">
        <v>37.69</v>
      </c>
      <c r="K634" s="8">
        <v>41.45</v>
      </c>
      <c r="L634" s="8">
        <v>33.97</v>
      </c>
      <c r="M634" s="8">
        <v>26.7</v>
      </c>
      <c r="N634" s="8">
        <v>37.909999999999997</v>
      </c>
      <c r="O634" s="8">
        <v>78.39</v>
      </c>
      <c r="P634" s="8">
        <v>48.15</v>
      </c>
      <c r="R634" s="6">
        <v>1342.64</v>
      </c>
      <c r="S634" s="6">
        <v>12422.06</v>
      </c>
      <c r="T634" s="6">
        <v>12389.42</v>
      </c>
      <c r="U634" s="6">
        <v>5852.39</v>
      </c>
      <c r="V634" s="6">
        <v>2903.88</v>
      </c>
      <c r="W634" s="6">
        <v>625.9</v>
      </c>
      <c r="X634" s="6">
        <v>8831.93</v>
      </c>
      <c r="Y634" s="6">
        <v>20756.98</v>
      </c>
      <c r="Z634" s="6">
        <v>42.92</v>
      </c>
      <c r="AC634" s="20">
        <v>1723.3</v>
      </c>
    </row>
    <row r="635" spans="1:29">
      <c r="A635" s="5">
        <f t="shared" si="9"/>
        <v>40956</v>
      </c>
      <c r="B635" s="8">
        <v>17.93</v>
      </c>
      <c r="C635" s="8">
        <v>182.5</v>
      </c>
      <c r="D635" s="8">
        <v>31.25</v>
      </c>
      <c r="E635" s="8">
        <v>302.32</v>
      </c>
      <c r="F635" s="8">
        <v>26.76</v>
      </c>
      <c r="G635" s="8">
        <v>62.48</v>
      </c>
      <c r="H635" s="8">
        <v>64.989999999999995</v>
      </c>
      <c r="I635" s="8">
        <v>38.47</v>
      </c>
      <c r="J635" s="8">
        <v>38.46</v>
      </c>
      <c r="K635" s="8">
        <v>41.75</v>
      </c>
      <c r="L635" s="8">
        <v>34.53</v>
      </c>
      <c r="M635" s="8">
        <v>27.37</v>
      </c>
      <c r="N635" s="8">
        <v>38.56</v>
      </c>
      <c r="O635" s="8">
        <v>83.36</v>
      </c>
      <c r="P635" s="8">
        <v>47.03</v>
      </c>
      <c r="R635" s="6">
        <v>1361.23</v>
      </c>
      <c r="S635" s="6">
        <v>12720.48</v>
      </c>
      <c r="T635" s="6">
        <v>12458.3</v>
      </c>
      <c r="U635" s="6">
        <v>5905.07</v>
      </c>
      <c r="V635" s="6">
        <v>2951.78</v>
      </c>
      <c r="W635" s="6">
        <v>639.13</v>
      </c>
      <c r="X635" s="6">
        <v>8947.17</v>
      </c>
      <c r="Y635" s="6">
        <v>20783.86</v>
      </c>
      <c r="Z635" s="6">
        <v>43.93</v>
      </c>
      <c r="AC635" s="20">
        <v>1724.5</v>
      </c>
    </row>
    <row r="636" spans="1:29">
      <c r="A636" s="5">
        <f t="shared" si="9"/>
        <v>40963</v>
      </c>
      <c r="B636" s="8">
        <v>18.66</v>
      </c>
      <c r="C636" s="8">
        <v>179.13</v>
      </c>
      <c r="D636" s="8">
        <v>31.48</v>
      </c>
      <c r="E636" s="8">
        <v>304.95</v>
      </c>
      <c r="F636" s="8">
        <v>28.48</v>
      </c>
      <c r="G636" s="8">
        <v>58.79</v>
      </c>
      <c r="H636" s="8">
        <v>64.459999999999994</v>
      </c>
      <c r="I636" s="8">
        <v>38.28</v>
      </c>
      <c r="J636" s="8">
        <v>38.14</v>
      </c>
      <c r="K636" s="8">
        <v>41.31</v>
      </c>
      <c r="L636" s="8">
        <v>34.5</v>
      </c>
      <c r="M636" s="8">
        <v>26.7</v>
      </c>
      <c r="N636" s="8">
        <v>38.200000000000003</v>
      </c>
      <c r="O636" s="8">
        <v>84.54</v>
      </c>
      <c r="P636" s="8">
        <v>48.86</v>
      </c>
      <c r="R636" s="6">
        <v>1365.74</v>
      </c>
      <c r="S636" s="6">
        <v>12660.46</v>
      </c>
      <c r="T636" s="6">
        <v>12725.77</v>
      </c>
      <c r="U636" s="6">
        <v>5935.13</v>
      </c>
      <c r="V636" s="6">
        <v>2963.75</v>
      </c>
      <c r="W636" s="6">
        <v>640.9</v>
      </c>
      <c r="X636" s="6">
        <v>9384.17</v>
      </c>
      <c r="Y636" s="6">
        <v>21491.62</v>
      </c>
      <c r="Z636" s="6">
        <v>44.19</v>
      </c>
      <c r="AC636" s="20">
        <v>1775.1</v>
      </c>
    </row>
    <row r="637" spans="1:29">
      <c r="A637" s="5">
        <f t="shared" si="9"/>
        <v>40970</v>
      </c>
      <c r="B637" s="8">
        <v>19.47</v>
      </c>
      <c r="C637" s="8">
        <v>179.3</v>
      </c>
      <c r="D637" s="8">
        <v>32.08</v>
      </c>
      <c r="E637" s="8">
        <v>310.62</v>
      </c>
      <c r="F637" s="8">
        <v>28.75</v>
      </c>
      <c r="G637" s="8">
        <v>59.01</v>
      </c>
      <c r="H637" s="8">
        <v>64.77</v>
      </c>
      <c r="I637" s="8">
        <v>40.630000000000003</v>
      </c>
      <c r="J637" s="8">
        <v>38.67</v>
      </c>
      <c r="K637" s="8">
        <v>42.36</v>
      </c>
      <c r="L637" s="8">
        <v>34.590000000000003</v>
      </c>
      <c r="M637" s="8">
        <v>26.92</v>
      </c>
      <c r="N637" s="8">
        <v>37.93</v>
      </c>
      <c r="O637" s="8">
        <v>81.569999999999993</v>
      </c>
      <c r="P637" s="8">
        <v>47.42</v>
      </c>
      <c r="R637" s="6">
        <v>1369.63</v>
      </c>
      <c r="S637" s="6">
        <v>12862.23</v>
      </c>
      <c r="T637" s="6">
        <v>12643.82</v>
      </c>
      <c r="U637" s="6">
        <v>5911.13</v>
      </c>
      <c r="V637" s="6">
        <v>2976.19</v>
      </c>
      <c r="W637" s="6">
        <v>649.4</v>
      </c>
      <c r="X637" s="6">
        <v>9647.3799999999992</v>
      </c>
      <c r="Y637" s="6">
        <v>21406.86</v>
      </c>
      <c r="Z637" s="6">
        <v>44.64</v>
      </c>
      <c r="AC637" s="20">
        <v>1708.8</v>
      </c>
    </row>
    <row r="638" spans="1:29">
      <c r="A638" s="5">
        <f t="shared" si="9"/>
        <v>40977</v>
      </c>
      <c r="B638" s="8">
        <v>19.47</v>
      </c>
      <c r="C638" s="8">
        <v>184.32</v>
      </c>
      <c r="D638" s="8">
        <v>31.99</v>
      </c>
      <c r="E638" s="8">
        <v>300.12</v>
      </c>
      <c r="F638" s="8">
        <v>29.39</v>
      </c>
      <c r="G638" s="8">
        <v>60.08</v>
      </c>
      <c r="H638" s="8">
        <v>64.739999999999995</v>
      </c>
      <c r="I638" s="8">
        <v>41.03</v>
      </c>
      <c r="J638" s="8">
        <v>39.1</v>
      </c>
      <c r="K638" s="8">
        <v>42.24</v>
      </c>
      <c r="L638" s="8">
        <v>34.76</v>
      </c>
      <c r="M638" s="8">
        <v>27.07</v>
      </c>
      <c r="N638" s="8">
        <v>37.6</v>
      </c>
      <c r="O638" s="8">
        <v>83.81</v>
      </c>
      <c r="P638" s="8">
        <v>45.81</v>
      </c>
      <c r="R638" s="6">
        <v>1370.87</v>
      </c>
      <c r="S638" s="6">
        <v>12801.23</v>
      </c>
      <c r="T638" s="6">
        <v>12503.62</v>
      </c>
      <c r="U638" s="6">
        <v>5887.49</v>
      </c>
      <c r="V638" s="6">
        <v>2988.34</v>
      </c>
      <c r="W638" s="6">
        <v>648.52</v>
      </c>
      <c r="X638" s="6">
        <v>9777.0300000000007</v>
      </c>
      <c r="Y638" s="6">
        <v>21562.26</v>
      </c>
      <c r="Z638" s="6">
        <v>43.79</v>
      </c>
      <c r="AC638" s="20">
        <v>1710.9</v>
      </c>
    </row>
    <row r="639" spans="1:29">
      <c r="A639" s="5">
        <f t="shared" si="9"/>
        <v>40984</v>
      </c>
      <c r="B639" s="8">
        <v>20.91</v>
      </c>
      <c r="C639" s="8">
        <v>185.05</v>
      </c>
      <c r="D639" s="8">
        <v>32.6</v>
      </c>
      <c r="E639" s="8">
        <v>312.51</v>
      </c>
      <c r="F639" s="8">
        <v>29.04</v>
      </c>
      <c r="G639" s="8">
        <v>60.84</v>
      </c>
      <c r="H639" s="8">
        <v>65.12</v>
      </c>
      <c r="I639" s="8">
        <v>44.57</v>
      </c>
      <c r="J639" s="8">
        <v>39.57</v>
      </c>
      <c r="K639" s="8">
        <v>43.19</v>
      </c>
      <c r="L639" s="8">
        <v>35.08</v>
      </c>
      <c r="M639" s="8">
        <v>27.73</v>
      </c>
      <c r="N639" s="8">
        <v>38.03</v>
      </c>
      <c r="O639" s="8">
        <v>85.4</v>
      </c>
      <c r="P639" s="8">
        <v>43.95</v>
      </c>
      <c r="R639" s="6">
        <v>1404.17</v>
      </c>
      <c r="S639" s="6">
        <v>12949.87</v>
      </c>
      <c r="T639" s="6">
        <v>12496.96</v>
      </c>
      <c r="U639" s="6">
        <v>5965.58</v>
      </c>
      <c r="V639" s="6">
        <v>3055.26</v>
      </c>
      <c r="W639" s="6">
        <v>665.86</v>
      </c>
      <c r="X639" s="6">
        <v>9929.74</v>
      </c>
      <c r="Y639" s="6">
        <v>21086</v>
      </c>
      <c r="Z639" s="6">
        <v>44.09</v>
      </c>
      <c r="AC639" s="20">
        <v>1655.5</v>
      </c>
    </row>
    <row r="640" spans="1:29">
      <c r="A640" s="5">
        <f t="shared" si="9"/>
        <v>40991</v>
      </c>
      <c r="B640" s="8">
        <v>21.29</v>
      </c>
      <c r="C640" s="8">
        <v>195.04</v>
      </c>
      <c r="D640" s="8">
        <v>32.01</v>
      </c>
      <c r="E640" s="8">
        <v>321.29000000000002</v>
      </c>
      <c r="F640" s="8">
        <v>29.29</v>
      </c>
      <c r="G640" s="8">
        <v>60.75</v>
      </c>
      <c r="H640" s="8">
        <v>64.55</v>
      </c>
      <c r="I640" s="8">
        <v>45.16</v>
      </c>
      <c r="J640" s="8">
        <v>39.42</v>
      </c>
      <c r="K640" s="8">
        <v>43.65</v>
      </c>
      <c r="L640" s="8">
        <v>35.74</v>
      </c>
      <c r="M640" s="8">
        <v>27.88</v>
      </c>
      <c r="N640" s="8">
        <v>38.01</v>
      </c>
      <c r="O640" s="8">
        <v>83.76</v>
      </c>
      <c r="P640" s="8">
        <v>43.76</v>
      </c>
      <c r="R640" s="6">
        <v>1397.11</v>
      </c>
      <c r="S640" s="6">
        <v>12982.95</v>
      </c>
      <c r="T640" s="6">
        <v>12465.66</v>
      </c>
      <c r="U640" s="6">
        <v>5854.89</v>
      </c>
      <c r="V640" s="6">
        <v>3067.92</v>
      </c>
      <c r="W640" s="6">
        <v>648.27</v>
      </c>
      <c r="X640" s="6">
        <v>10129.83</v>
      </c>
      <c r="Y640" s="6">
        <v>21317.85</v>
      </c>
      <c r="Z640" s="6">
        <v>42.9</v>
      </c>
      <c r="AC640" s="20">
        <v>1662.3</v>
      </c>
    </row>
    <row r="641" spans="1:29">
      <c r="A641" s="5">
        <f t="shared" si="9"/>
        <v>40998</v>
      </c>
      <c r="B641" s="8">
        <v>21.41</v>
      </c>
      <c r="C641" s="8">
        <v>202.51</v>
      </c>
      <c r="D641" s="8">
        <v>32.26</v>
      </c>
      <c r="E641" s="8">
        <v>320.62</v>
      </c>
      <c r="F641" s="8">
        <v>29.17</v>
      </c>
      <c r="G641" s="8">
        <v>61.2</v>
      </c>
      <c r="H641" s="8">
        <v>65.959999999999994</v>
      </c>
      <c r="I641" s="8">
        <v>45.98</v>
      </c>
      <c r="J641" s="8">
        <v>38.229999999999997</v>
      </c>
      <c r="K641" s="8">
        <v>43.78</v>
      </c>
      <c r="L641" s="8">
        <v>37.01</v>
      </c>
      <c r="M641" s="8">
        <v>28.12</v>
      </c>
      <c r="N641" s="8">
        <v>38.4</v>
      </c>
      <c r="O641" s="8">
        <v>86.82</v>
      </c>
      <c r="P641" s="8">
        <v>43.48</v>
      </c>
      <c r="R641" s="6">
        <v>1408.47</v>
      </c>
      <c r="S641" s="6">
        <v>12977.57</v>
      </c>
      <c r="T641" s="6">
        <v>12392.18</v>
      </c>
      <c r="U641" s="6">
        <v>5768.45</v>
      </c>
      <c r="V641" s="6">
        <v>3091.57</v>
      </c>
      <c r="W641" s="6">
        <v>642.30999999999995</v>
      </c>
      <c r="X641" s="6">
        <v>10011.469999999999</v>
      </c>
      <c r="Y641" s="6">
        <v>20668.8</v>
      </c>
      <c r="Z641" s="6">
        <v>42.95</v>
      </c>
      <c r="AC641" s="20">
        <v>1669.3</v>
      </c>
    </row>
    <row r="642" spans="1:29">
      <c r="A642" s="5">
        <f t="shared" si="9"/>
        <v>41005</v>
      </c>
      <c r="B642" s="8">
        <v>22.63</v>
      </c>
      <c r="C642" s="8">
        <v>194.39</v>
      </c>
      <c r="D642" s="8">
        <v>31.52</v>
      </c>
      <c r="E642" s="8">
        <v>316.16000000000003</v>
      </c>
      <c r="F642" s="8">
        <v>29.7</v>
      </c>
      <c r="G642" s="8">
        <v>60.67</v>
      </c>
      <c r="H642" s="8">
        <v>65.34</v>
      </c>
      <c r="I642" s="8">
        <v>44.34</v>
      </c>
      <c r="J642" s="8">
        <v>37.659999999999997</v>
      </c>
      <c r="K642" s="8">
        <v>43.08</v>
      </c>
      <c r="L642" s="8">
        <v>36.74</v>
      </c>
      <c r="M642" s="8">
        <v>28.07</v>
      </c>
      <c r="N642" s="8">
        <v>38.880000000000003</v>
      </c>
      <c r="O642" s="8">
        <v>83.86</v>
      </c>
      <c r="P642" s="8">
        <v>40.729999999999997</v>
      </c>
      <c r="R642" s="6">
        <v>1398.08</v>
      </c>
      <c r="S642" s="6">
        <v>12922.02</v>
      </c>
      <c r="T642" s="6">
        <v>12103.11</v>
      </c>
      <c r="U642" s="6">
        <v>5723.67</v>
      </c>
      <c r="V642" s="6">
        <v>3080.5</v>
      </c>
      <c r="W642" s="6">
        <v>625</v>
      </c>
      <c r="X642" s="6">
        <v>10083.56</v>
      </c>
      <c r="Y642" s="6">
        <v>20555.580000000002</v>
      </c>
      <c r="Z642" s="6">
        <v>42.74</v>
      </c>
      <c r="AC642" s="20">
        <v>1628.5</v>
      </c>
    </row>
    <row r="643" spans="1:29">
      <c r="A643" s="5">
        <f t="shared" si="9"/>
        <v>41012</v>
      </c>
      <c r="B643" s="8">
        <v>21.62</v>
      </c>
      <c r="C643" s="8">
        <v>188.46</v>
      </c>
      <c r="D643" s="8">
        <v>30.81</v>
      </c>
      <c r="E643" s="8">
        <v>312.3</v>
      </c>
      <c r="F643" s="8">
        <v>29.5</v>
      </c>
      <c r="G643" s="8">
        <v>59.77</v>
      </c>
      <c r="H643" s="8">
        <v>63.54</v>
      </c>
      <c r="I643" s="8">
        <v>43.21</v>
      </c>
      <c r="J643" s="8">
        <v>37.26</v>
      </c>
      <c r="K643" s="8">
        <v>41.85</v>
      </c>
      <c r="L643" s="8">
        <v>35.97</v>
      </c>
      <c r="M643" s="8">
        <v>28.09</v>
      </c>
      <c r="N643" s="8">
        <v>37.78</v>
      </c>
      <c r="O643" s="8">
        <v>81.42</v>
      </c>
      <c r="P643" s="8">
        <v>41.61</v>
      </c>
      <c r="R643" s="6">
        <v>1370.26</v>
      </c>
      <c r="S643" s="6">
        <v>13232.62</v>
      </c>
      <c r="T643" s="6">
        <v>12040.39</v>
      </c>
      <c r="U643" s="6">
        <v>5651.79</v>
      </c>
      <c r="V643" s="6">
        <v>3011.33</v>
      </c>
      <c r="W643" s="6">
        <v>607.85</v>
      </c>
      <c r="X643" s="6">
        <v>9688.4500000000007</v>
      </c>
      <c r="Y643" s="6">
        <v>20593</v>
      </c>
      <c r="Z643" s="6">
        <v>42.16</v>
      </c>
      <c r="AC643" s="20">
        <v>1659.1</v>
      </c>
    </row>
    <row r="644" spans="1:29">
      <c r="A644" s="5">
        <f t="shared" si="9"/>
        <v>41019</v>
      </c>
      <c r="B644" s="8">
        <v>20.46</v>
      </c>
      <c r="C644" s="8">
        <v>189.98</v>
      </c>
      <c r="D644" s="8">
        <v>32.42</v>
      </c>
      <c r="E644" s="8">
        <v>298.02</v>
      </c>
      <c r="F644" s="8">
        <v>30.25</v>
      </c>
      <c r="G644" s="8">
        <v>62.45</v>
      </c>
      <c r="H644" s="8">
        <v>63.71</v>
      </c>
      <c r="I644" s="8">
        <v>42.72</v>
      </c>
      <c r="J644" s="8">
        <v>38.729999999999997</v>
      </c>
      <c r="K644" s="8">
        <v>42.35</v>
      </c>
      <c r="L644" s="8">
        <v>37.07</v>
      </c>
      <c r="M644" s="8">
        <v>27.6</v>
      </c>
      <c r="N644" s="8">
        <v>38.729999999999997</v>
      </c>
      <c r="O644" s="8">
        <v>80.540000000000006</v>
      </c>
      <c r="P644" s="8">
        <v>40.26</v>
      </c>
      <c r="R644" s="6">
        <v>1378.53</v>
      </c>
      <c r="S644" s="6">
        <v>13080.73</v>
      </c>
      <c r="T644" s="6">
        <v>12147.28</v>
      </c>
      <c r="U644" s="6">
        <v>5772.15</v>
      </c>
      <c r="V644" s="6">
        <v>3000.45</v>
      </c>
      <c r="W644" s="6">
        <v>608.30999999999995</v>
      </c>
      <c r="X644" s="6">
        <v>9637.99</v>
      </c>
      <c r="Y644" s="6">
        <v>20701.04</v>
      </c>
      <c r="Z644" s="6">
        <v>42.33</v>
      </c>
      <c r="AC644" s="20">
        <v>1642.1</v>
      </c>
    </row>
    <row r="645" spans="1:29">
      <c r="A645" s="5">
        <f t="shared" ref="A645:A708" si="10">A644+7</f>
        <v>41026</v>
      </c>
      <c r="B645" s="8">
        <v>21.54</v>
      </c>
      <c r="C645" s="8">
        <v>226.85</v>
      </c>
      <c r="D645" s="8">
        <v>31.98</v>
      </c>
      <c r="E645" s="8">
        <v>307.48</v>
      </c>
      <c r="F645" s="8">
        <v>30.79</v>
      </c>
      <c r="G645" s="8">
        <v>59.03</v>
      </c>
      <c r="H645" s="8">
        <v>64.84</v>
      </c>
      <c r="I645" s="8">
        <v>43.34</v>
      </c>
      <c r="J645" s="8">
        <v>40.229999999999997</v>
      </c>
      <c r="K645" s="8">
        <v>43.35</v>
      </c>
      <c r="L645" s="8">
        <v>38.32</v>
      </c>
      <c r="M645" s="8">
        <v>28.38</v>
      </c>
      <c r="N645" s="8">
        <v>38.46</v>
      </c>
      <c r="O645" s="8">
        <v>82.29</v>
      </c>
      <c r="P645" s="8">
        <v>40.659999999999997</v>
      </c>
      <c r="R645" s="6">
        <v>1403.36</v>
      </c>
      <c r="S645" s="6">
        <v>13212.04</v>
      </c>
      <c r="T645" s="6">
        <v>12237.75</v>
      </c>
      <c r="U645" s="6">
        <v>5777.11</v>
      </c>
      <c r="V645" s="6">
        <v>3069.2</v>
      </c>
      <c r="W645" s="6">
        <v>619.4</v>
      </c>
      <c r="X645" s="6">
        <v>9561.36</v>
      </c>
      <c r="Y645" s="6">
        <v>21010.639999999999</v>
      </c>
      <c r="Z645" s="6">
        <v>42.31</v>
      </c>
      <c r="AC645" s="20">
        <v>1664</v>
      </c>
    </row>
    <row r="646" spans="1:29">
      <c r="A646" s="5">
        <f t="shared" si="10"/>
        <v>41033</v>
      </c>
      <c r="B646" s="8">
        <v>20.190000000000001</v>
      </c>
      <c r="C646" s="8">
        <v>223.99</v>
      </c>
      <c r="D646" s="8">
        <v>30.98</v>
      </c>
      <c r="E646" s="8">
        <v>298.48</v>
      </c>
      <c r="F646" s="8">
        <v>30.25</v>
      </c>
      <c r="G646" s="8">
        <v>58.7</v>
      </c>
      <c r="H646" s="8">
        <v>64.739999999999995</v>
      </c>
      <c r="I646" s="8">
        <v>41.75</v>
      </c>
      <c r="J646" s="8">
        <v>40.26</v>
      </c>
      <c r="K646" s="8">
        <v>42.93</v>
      </c>
      <c r="L646" s="8">
        <v>38.5</v>
      </c>
      <c r="M646" s="8">
        <v>27.9</v>
      </c>
      <c r="N646" s="8">
        <v>38.840000000000003</v>
      </c>
      <c r="O646" s="8">
        <v>78.63</v>
      </c>
      <c r="P646" s="8">
        <v>37.89</v>
      </c>
      <c r="R646" s="6">
        <v>1369.1</v>
      </c>
      <c r="S646" s="6">
        <v>13060.14</v>
      </c>
      <c r="T646" s="6">
        <v>11871.23</v>
      </c>
      <c r="U646" s="6">
        <v>5655.06</v>
      </c>
      <c r="V646" s="6">
        <v>2956.34</v>
      </c>
      <c r="W646" s="6">
        <v>604.22</v>
      </c>
      <c r="X646" s="6">
        <v>9520.89</v>
      </c>
      <c r="Y646" s="6">
        <v>20741.45</v>
      </c>
      <c r="Z646" s="6">
        <v>41.36</v>
      </c>
      <c r="AC646" s="20">
        <v>1644.7</v>
      </c>
    </row>
    <row r="647" spans="1:29">
      <c r="A647" s="5">
        <f t="shared" si="10"/>
        <v>41040</v>
      </c>
      <c r="B647" s="8">
        <v>20.239999999999998</v>
      </c>
      <c r="C647" s="8">
        <v>227.68</v>
      </c>
      <c r="D647" s="8">
        <v>31.16</v>
      </c>
      <c r="E647" s="8">
        <v>302.61</v>
      </c>
      <c r="F647" s="8">
        <v>30.88</v>
      </c>
      <c r="G647" s="8">
        <v>59.42</v>
      </c>
      <c r="H647" s="8">
        <v>64.34</v>
      </c>
      <c r="I647" s="8">
        <v>36.96</v>
      </c>
      <c r="J647" s="8">
        <v>41.16</v>
      </c>
      <c r="K647" s="8">
        <v>45.56</v>
      </c>
      <c r="L647" s="8">
        <v>38.74</v>
      </c>
      <c r="M647" s="8">
        <v>27.63</v>
      </c>
      <c r="N647" s="8">
        <v>38.03</v>
      </c>
      <c r="O647" s="8">
        <v>80.709999999999994</v>
      </c>
      <c r="P647" s="8">
        <v>37.04</v>
      </c>
      <c r="R647" s="6">
        <v>1353.39</v>
      </c>
      <c r="S647" s="6">
        <v>12849.59</v>
      </c>
      <c r="T647" s="6">
        <v>11694.67</v>
      </c>
      <c r="U647" s="6">
        <v>5575.52</v>
      </c>
      <c r="V647" s="6">
        <v>2933.82</v>
      </c>
      <c r="W647" s="6">
        <v>601.54</v>
      </c>
      <c r="X647" s="6">
        <v>9380.25</v>
      </c>
      <c r="Y647" s="6">
        <v>21086</v>
      </c>
      <c r="Z647" s="6">
        <v>39.97</v>
      </c>
      <c r="AC647" s="20">
        <v>1583.6</v>
      </c>
    </row>
    <row r="648" spans="1:29">
      <c r="A648" s="5">
        <f t="shared" si="10"/>
        <v>41047</v>
      </c>
      <c r="B648" s="8">
        <v>18.940000000000001</v>
      </c>
      <c r="C648" s="8">
        <v>213.85</v>
      </c>
      <c r="D648" s="8">
        <v>29.27</v>
      </c>
      <c r="E648" s="8">
        <v>300.2</v>
      </c>
      <c r="F648" s="8">
        <v>29.45</v>
      </c>
      <c r="G648" s="8">
        <v>62.43</v>
      </c>
      <c r="H648" s="8">
        <v>63.35</v>
      </c>
      <c r="I648" s="8">
        <v>33.49</v>
      </c>
      <c r="J648" s="8">
        <v>41.53</v>
      </c>
      <c r="K648" s="8">
        <v>43.81</v>
      </c>
      <c r="L648" s="8">
        <v>37.03</v>
      </c>
      <c r="M648" s="8">
        <v>26.07</v>
      </c>
      <c r="N648" s="8">
        <v>37.82</v>
      </c>
      <c r="O648" s="8">
        <v>76.06</v>
      </c>
      <c r="P648" s="8">
        <v>37.119999999999997</v>
      </c>
      <c r="R648" s="6">
        <v>1295.22</v>
      </c>
      <c r="S648" s="6">
        <v>13029.26</v>
      </c>
      <c r="T648" s="6">
        <v>11280.64</v>
      </c>
      <c r="U648" s="6">
        <v>5267.62</v>
      </c>
      <c r="V648" s="6">
        <v>2778.79</v>
      </c>
      <c r="W648" s="6">
        <v>575.08000000000004</v>
      </c>
      <c r="X648" s="6">
        <v>8953.31</v>
      </c>
      <c r="Y648" s="6">
        <v>19964.63</v>
      </c>
      <c r="Z648" s="6">
        <v>37.29</v>
      </c>
      <c r="AC648" s="20">
        <v>1591.6</v>
      </c>
    </row>
    <row r="649" spans="1:29">
      <c r="A649" s="5">
        <f t="shared" si="10"/>
        <v>41054</v>
      </c>
      <c r="B649" s="8">
        <v>20.079999999999998</v>
      </c>
      <c r="C649" s="8">
        <v>212.89</v>
      </c>
      <c r="D649" s="8">
        <v>29.06</v>
      </c>
      <c r="E649" s="8">
        <v>295.76</v>
      </c>
      <c r="F649" s="8">
        <v>29.48</v>
      </c>
      <c r="G649" s="8">
        <v>65.31</v>
      </c>
      <c r="H649" s="8">
        <v>62.51</v>
      </c>
      <c r="I649" s="8">
        <v>33.5</v>
      </c>
      <c r="J649" s="8">
        <v>41.45</v>
      </c>
      <c r="K649" s="8">
        <v>44.5</v>
      </c>
      <c r="L649" s="8">
        <v>37.619999999999997</v>
      </c>
      <c r="M649" s="8">
        <v>25.74</v>
      </c>
      <c r="N649" s="8">
        <v>37.549999999999997</v>
      </c>
      <c r="O649" s="8">
        <v>76.8</v>
      </c>
      <c r="P649" s="8">
        <v>40</v>
      </c>
      <c r="R649" s="6">
        <v>1317.82</v>
      </c>
      <c r="S649" s="6">
        <v>13228.31</v>
      </c>
      <c r="T649" s="6">
        <v>11576.47</v>
      </c>
      <c r="U649" s="6">
        <v>5351.53</v>
      </c>
      <c r="V649" s="6">
        <v>2837.53</v>
      </c>
      <c r="W649" s="6">
        <v>581.91</v>
      </c>
      <c r="X649" s="6">
        <v>8611.31</v>
      </c>
      <c r="Y649" s="6">
        <v>18951.849999999999</v>
      </c>
      <c r="Z649" s="6">
        <v>37.15</v>
      </c>
      <c r="AC649" s="20">
        <v>1568.8</v>
      </c>
    </row>
    <row r="650" spans="1:29">
      <c r="A650" s="5">
        <f t="shared" si="10"/>
        <v>41061</v>
      </c>
      <c r="B650" s="8">
        <v>20.04</v>
      </c>
      <c r="C650" s="8">
        <v>208.22</v>
      </c>
      <c r="D650" s="8">
        <v>28.45</v>
      </c>
      <c r="E650" s="8">
        <v>285.48</v>
      </c>
      <c r="F650" s="8">
        <v>28.16</v>
      </c>
      <c r="G650" s="8">
        <v>65.55</v>
      </c>
      <c r="H650" s="8">
        <v>61.78</v>
      </c>
      <c r="I650" s="8">
        <v>31.93</v>
      </c>
      <c r="J650" s="8">
        <v>41.03</v>
      </c>
      <c r="K650" s="8">
        <v>44.4</v>
      </c>
      <c r="L650" s="8">
        <v>36.549999999999997</v>
      </c>
      <c r="M650" s="8">
        <v>25.14</v>
      </c>
      <c r="N650" s="8">
        <v>37.18</v>
      </c>
      <c r="O650" s="8">
        <v>74.81</v>
      </c>
      <c r="P650" s="8">
        <v>41.91</v>
      </c>
      <c r="R650" s="6">
        <v>1278.04</v>
      </c>
      <c r="S650" s="6">
        <v>13038.27</v>
      </c>
      <c r="T650" s="6">
        <v>11361.2</v>
      </c>
      <c r="U650" s="6">
        <v>5260.19</v>
      </c>
      <c r="V650" s="6">
        <v>2747.48</v>
      </c>
      <c r="W650" s="6">
        <v>563.11</v>
      </c>
      <c r="X650" s="6">
        <v>8580.39</v>
      </c>
      <c r="Y650" s="6">
        <v>18713.41</v>
      </c>
      <c r="Z650" s="6">
        <v>36.69</v>
      </c>
      <c r="AC650" s="20">
        <v>1620.5</v>
      </c>
    </row>
    <row r="651" spans="1:29">
      <c r="A651" s="5">
        <f t="shared" si="10"/>
        <v>41068</v>
      </c>
      <c r="B651" s="8">
        <v>20.73</v>
      </c>
      <c r="C651" s="8">
        <v>218.48</v>
      </c>
      <c r="D651" s="8">
        <v>29.65</v>
      </c>
      <c r="E651" s="8">
        <v>290.22000000000003</v>
      </c>
      <c r="F651" s="8">
        <v>29.84</v>
      </c>
      <c r="G651" s="8">
        <v>68.22</v>
      </c>
      <c r="H651" s="8">
        <v>62.98</v>
      </c>
      <c r="I651" s="8">
        <v>33.68</v>
      </c>
      <c r="J651" s="8">
        <v>42.44</v>
      </c>
      <c r="K651" s="8">
        <v>46.24</v>
      </c>
      <c r="L651" s="8">
        <v>37.619999999999997</v>
      </c>
      <c r="M651" s="8">
        <v>26.41</v>
      </c>
      <c r="N651" s="8">
        <v>38.46</v>
      </c>
      <c r="O651" s="8">
        <v>76.510000000000005</v>
      </c>
      <c r="P651" s="8">
        <v>39.03</v>
      </c>
      <c r="R651" s="6">
        <v>1325.66</v>
      </c>
      <c r="S651" s="6">
        <v>12820.6</v>
      </c>
      <c r="T651" s="6">
        <v>11500.63</v>
      </c>
      <c r="U651" s="6">
        <v>5435.08</v>
      </c>
      <c r="V651" s="6">
        <v>2858.42</v>
      </c>
      <c r="W651" s="6">
        <v>580.92999999999995</v>
      </c>
      <c r="X651" s="6">
        <v>8440.25</v>
      </c>
      <c r="Y651" s="6">
        <v>18558.34</v>
      </c>
      <c r="Z651" s="6">
        <v>37.93</v>
      </c>
      <c r="AC651" s="20">
        <v>1590.1</v>
      </c>
    </row>
    <row r="652" spans="1:29">
      <c r="A652" s="5">
        <f t="shared" si="10"/>
        <v>41075</v>
      </c>
      <c r="B652" s="8">
        <v>20.5</v>
      </c>
      <c r="C652" s="8">
        <v>218.35</v>
      </c>
      <c r="D652" s="8">
        <v>30.02</v>
      </c>
      <c r="E652" s="8">
        <v>282.25</v>
      </c>
      <c r="F652" s="8">
        <v>28.06</v>
      </c>
      <c r="G652" s="8">
        <v>67.75</v>
      </c>
      <c r="H652" s="8">
        <v>66.010000000000005</v>
      </c>
      <c r="I652" s="8">
        <v>35.03</v>
      </c>
      <c r="J652" s="8">
        <v>43.55</v>
      </c>
      <c r="K652" s="8">
        <v>47.09</v>
      </c>
      <c r="L652" s="8">
        <v>38.049999999999997</v>
      </c>
      <c r="M652" s="8">
        <v>27.34</v>
      </c>
      <c r="N652" s="8">
        <v>38.94</v>
      </c>
      <c r="O652" s="8">
        <v>76.5</v>
      </c>
      <c r="P652" s="8">
        <v>39.51</v>
      </c>
      <c r="R652" s="6">
        <v>1342.84</v>
      </c>
      <c r="S652" s="6">
        <v>12369.38</v>
      </c>
      <c r="T652" s="6">
        <v>11524.9</v>
      </c>
      <c r="U652" s="6">
        <v>5478.81</v>
      </c>
      <c r="V652" s="6">
        <v>2872.8</v>
      </c>
      <c r="W652" s="6">
        <v>589.01</v>
      </c>
      <c r="X652" s="6">
        <v>8459.26</v>
      </c>
      <c r="Y652" s="6">
        <v>18502.34</v>
      </c>
      <c r="Z652" s="6">
        <v>38.99</v>
      </c>
      <c r="AC652" s="20">
        <v>1627</v>
      </c>
    </row>
    <row r="653" spans="1:29">
      <c r="A653" s="5">
        <f t="shared" si="10"/>
        <v>41082</v>
      </c>
      <c r="B653" s="8">
        <v>20.79</v>
      </c>
      <c r="C653" s="8">
        <v>222.16</v>
      </c>
      <c r="D653" s="8">
        <v>30.7</v>
      </c>
      <c r="E653" s="8">
        <v>285.73</v>
      </c>
      <c r="F653" s="8">
        <v>29.15</v>
      </c>
      <c r="G653" s="8">
        <v>67.3</v>
      </c>
      <c r="H653" s="8">
        <v>66.63</v>
      </c>
      <c r="I653" s="8">
        <v>35.99</v>
      </c>
      <c r="J653" s="8">
        <v>43.95</v>
      </c>
      <c r="K653" s="8">
        <v>47.47</v>
      </c>
      <c r="L653" s="8">
        <v>37.47</v>
      </c>
      <c r="M653" s="8">
        <v>26.94</v>
      </c>
      <c r="N653" s="8">
        <v>40.18</v>
      </c>
      <c r="O653" s="8">
        <v>76.8</v>
      </c>
      <c r="P653" s="8">
        <v>37.92</v>
      </c>
      <c r="R653" s="6">
        <v>1335.02</v>
      </c>
      <c r="S653" s="6">
        <v>12454.83</v>
      </c>
      <c r="T653" s="6">
        <v>11435.54</v>
      </c>
      <c r="U653" s="6">
        <v>5513.69</v>
      </c>
      <c r="V653" s="6">
        <v>2892.42</v>
      </c>
      <c r="W653" s="6">
        <v>590.30999999999995</v>
      </c>
      <c r="X653" s="6">
        <v>8569.32</v>
      </c>
      <c r="Y653" s="6">
        <v>19233.939999999999</v>
      </c>
      <c r="Z653" s="6">
        <v>37.79</v>
      </c>
      <c r="AC653" s="20">
        <v>1566</v>
      </c>
    </row>
    <row r="654" spans="1:29">
      <c r="A654" s="5">
        <f t="shared" si="10"/>
        <v>41089</v>
      </c>
      <c r="B654" s="8">
        <v>20.86</v>
      </c>
      <c r="C654" s="8">
        <v>228.35</v>
      </c>
      <c r="D654" s="8">
        <v>30.59</v>
      </c>
      <c r="E654" s="8">
        <v>290.02999999999997</v>
      </c>
      <c r="F654" s="8">
        <v>29.6</v>
      </c>
      <c r="G654" s="8">
        <v>69.72</v>
      </c>
      <c r="H654" s="8">
        <v>67.56</v>
      </c>
      <c r="I654" s="8">
        <v>35.729999999999997</v>
      </c>
      <c r="J654" s="8">
        <v>44.44</v>
      </c>
      <c r="K654" s="8">
        <v>48.5</v>
      </c>
      <c r="L654" s="8">
        <v>39.1</v>
      </c>
      <c r="M654" s="8">
        <v>26.65</v>
      </c>
      <c r="N654" s="8">
        <v>41.75</v>
      </c>
      <c r="O654" s="8">
        <v>80.48</v>
      </c>
      <c r="P654" s="8">
        <v>37.57</v>
      </c>
      <c r="R654" s="6">
        <v>1362.16</v>
      </c>
      <c r="S654" s="6">
        <v>12118.57</v>
      </c>
      <c r="T654" s="6">
        <v>11596.56</v>
      </c>
      <c r="U654" s="6">
        <v>5571.15</v>
      </c>
      <c r="V654" s="6">
        <v>2935.05</v>
      </c>
      <c r="W654" s="6">
        <v>611.80999999999995</v>
      </c>
      <c r="X654" s="6">
        <v>8798.35</v>
      </c>
      <c r="Y654" s="6">
        <v>18995.13</v>
      </c>
      <c r="Z654" s="6">
        <v>39.130000000000003</v>
      </c>
      <c r="AC654" s="20">
        <v>1603.5</v>
      </c>
    </row>
    <row r="655" spans="1:29">
      <c r="A655" s="5">
        <f t="shared" si="10"/>
        <v>41096</v>
      </c>
      <c r="B655" s="8">
        <v>21.64</v>
      </c>
      <c r="C655" s="8">
        <v>225.05</v>
      </c>
      <c r="D655" s="8">
        <v>30.19</v>
      </c>
      <c r="E655" s="8">
        <v>292.98</v>
      </c>
      <c r="F655" s="8">
        <v>31.24</v>
      </c>
      <c r="G655" s="8">
        <v>71.36</v>
      </c>
      <c r="H655" s="8">
        <v>67.64</v>
      </c>
      <c r="I655" s="8">
        <v>33.9</v>
      </c>
      <c r="J655" s="8">
        <v>44.42</v>
      </c>
      <c r="K655" s="8">
        <v>48.04</v>
      </c>
      <c r="L655" s="8">
        <v>39.08</v>
      </c>
      <c r="M655" s="8">
        <v>26.16</v>
      </c>
      <c r="N655" s="8">
        <v>41.51</v>
      </c>
      <c r="O655" s="8">
        <v>80.14</v>
      </c>
      <c r="P655" s="8">
        <v>36.86</v>
      </c>
      <c r="R655" s="6">
        <v>1354.68</v>
      </c>
      <c r="S655" s="6">
        <v>12554.2</v>
      </c>
      <c r="T655" s="6">
        <v>11659.96</v>
      </c>
      <c r="U655" s="6">
        <v>5662.63</v>
      </c>
      <c r="V655" s="6">
        <v>2937.33</v>
      </c>
      <c r="W655" s="6">
        <v>611.49</v>
      </c>
      <c r="X655" s="6">
        <v>9006.7800000000007</v>
      </c>
      <c r="Y655" s="6">
        <v>19441.46</v>
      </c>
      <c r="Z655" s="6">
        <v>38.770000000000003</v>
      </c>
      <c r="AC655" s="20">
        <v>1578.4</v>
      </c>
    </row>
    <row r="656" spans="1:29">
      <c r="A656" s="5">
        <f t="shared" si="10"/>
        <v>41103</v>
      </c>
      <c r="B656" s="8">
        <v>21.61</v>
      </c>
      <c r="C656" s="8">
        <v>218.39</v>
      </c>
      <c r="D656" s="8">
        <v>29.39</v>
      </c>
      <c r="E656" s="8">
        <v>288.26</v>
      </c>
      <c r="F656" s="8">
        <v>30.91</v>
      </c>
      <c r="G656" s="8">
        <v>73.180000000000007</v>
      </c>
      <c r="H656" s="8">
        <v>68.61</v>
      </c>
      <c r="I656" s="8">
        <v>36.07</v>
      </c>
      <c r="J656" s="8">
        <v>45.21</v>
      </c>
      <c r="K656" s="8">
        <v>48.19</v>
      </c>
      <c r="L656" s="8">
        <v>38.64</v>
      </c>
      <c r="M656" s="8">
        <v>25.25</v>
      </c>
      <c r="N656" s="8">
        <v>43.47</v>
      </c>
      <c r="O656" s="8">
        <v>76.55</v>
      </c>
      <c r="P656" s="8">
        <v>34.840000000000003</v>
      </c>
      <c r="R656" s="6">
        <v>1356.78</v>
      </c>
      <c r="S656" s="6">
        <v>12767.17</v>
      </c>
      <c r="T656" s="6">
        <v>11514.53</v>
      </c>
      <c r="U656" s="6">
        <v>5666.13</v>
      </c>
      <c r="V656" s="6">
        <v>2908.47</v>
      </c>
      <c r="W656" s="6">
        <v>614.26</v>
      </c>
      <c r="X656" s="6">
        <v>9020.75</v>
      </c>
      <c r="Y656" s="6">
        <v>19800.64</v>
      </c>
      <c r="Z656" s="6">
        <v>38.49</v>
      </c>
      <c r="AC656" s="20">
        <v>1591.6</v>
      </c>
    </row>
    <row r="657" spans="1:29">
      <c r="A657" s="5">
        <f t="shared" si="10"/>
        <v>41110</v>
      </c>
      <c r="B657" s="8">
        <v>21.58</v>
      </c>
      <c r="C657" s="8">
        <v>228.29</v>
      </c>
      <c r="D657" s="8">
        <v>30.12</v>
      </c>
      <c r="E657" s="8">
        <v>305.41000000000003</v>
      </c>
      <c r="F657" s="8">
        <v>31.32</v>
      </c>
      <c r="G657" s="8">
        <v>72.25</v>
      </c>
      <c r="H657" s="8">
        <v>68.63</v>
      </c>
      <c r="I657" s="8">
        <v>33.9</v>
      </c>
      <c r="J657" s="8">
        <v>44.49</v>
      </c>
      <c r="K657" s="8">
        <v>48.59</v>
      </c>
      <c r="L657" s="8">
        <v>38.520000000000003</v>
      </c>
      <c r="M657" s="8">
        <v>25.52</v>
      </c>
      <c r="N657" s="8">
        <v>43.41</v>
      </c>
      <c r="O657" s="8">
        <v>75.13</v>
      </c>
      <c r="P657" s="8">
        <v>34.57</v>
      </c>
      <c r="R657" s="6">
        <v>1362.66</v>
      </c>
      <c r="S657" s="6">
        <v>12640.78</v>
      </c>
      <c r="T657" s="6">
        <v>11622.91</v>
      </c>
      <c r="U657" s="6">
        <v>5651.77</v>
      </c>
      <c r="V657" s="6">
        <v>2925.3</v>
      </c>
      <c r="W657" s="6">
        <v>620.34</v>
      </c>
      <c r="X657" s="6">
        <v>8724.1200000000008</v>
      </c>
      <c r="Y657" s="6">
        <v>19092.63</v>
      </c>
      <c r="Z657" s="6">
        <v>38.590000000000003</v>
      </c>
      <c r="AC657" s="20">
        <v>1582.5</v>
      </c>
    </row>
    <row r="658" spans="1:29">
      <c r="A658" s="5">
        <f t="shared" si="10"/>
        <v>41117</v>
      </c>
      <c r="B658" s="8">
        <v>20.9</v>
      </c>
      <c r="C658" s="8">
        <v>237.32</v>
      </c>
      <c r="D658" s="8">
        <v>29.76</v>
      </c>
      <c r="E658" s="8">
        <v>317.48</v>
      </c>
      <c r="F658" s="8">
        <v>31.02</v>
      </c>
      <c r="G658" s="8">
        <v>74.52</v>
      </c>
      <c r="H658" s="8">
        <v>69.52</v>
      </c>
      <c r="I658" s="8">
        <v>36.89</v>
      </c>
      <c r="J658" s="8">
        <v>44.9</v>
      </c>
      <c r="K658" s="8">
        <v>49.94</v>
      </c>
      <c r="L658" s="8">
        <v>40.01</v>
      </c>
      <c r="M658" s="8">
        <v>26.02</v>
      </c>
      <c r="N658" s="8">
        <v>45.1</v>
      </c>
      <c r="O658" s="8">
        <v>76.09</v>
      </c>
      <c r="P658" s="8">
        <v>32.35</v>
      </c>
      <c r="R658" s="6">
        <v>1385.97</v>
      </c>
      <c r="S658" s="6">
        <v>12880.09</v>
      </c>
      <c r="T658" s="6">
        <v>11766.36</v>
      </c>
      <c r="U658" s="6">
        <v>5627.21</v>
      </c>
      <c r="V658" s="6">
        <v>2958.09</v>
      </c>
      <c r="W658" s="6">
        <v>630.82000000000005</v>
      </c>
      <c r="X658" s="6">
        <v>8669.8700000000008</v>
      </c>
      <c r="Y658" s="6">
        <v>19640.8</v>
      </c>
      <c r="Z658" s="6">
        <v>39.53</v>
      </c>
      <c r="AC658" s="20">
        <v>1617.9</v>
      </c>
    </row>
    <row r="659" spans="1:29">
      <c r="A659" s="5">
        <f t="shared" si="10"/>
        <v>41124</v>
      </c>
      <c r="B659" s="8">
        <v>21.99</v>
      </c>
      <c r="C659" s="8">
        <v>234.97</v>
      </c>
      <c r="D659" s="8">
        <v>29.75</v>
      </c>
      <c r="E659" s="8">
        <v>320.66000000000003</v>
      </c>
      <c r="F659" s="8">
        <v>31.44</v>
      </c>
      <c r="G659" s="8">
        <v>74.55</v>
      </c>
      <c r="H659" s="8">
        <v>69.12</v>
      </c>
      <c r="I659" s="8">
        <v>36.090000000000003</v>
      </c>
      <c r="J659" s="8">
        <v>44.46</v>
      </c>
      <c r="K659" s="8">
        <v>49.77</v>
      </c>
      <c r="L659" s="8">
        <v>40.42</v>
      </c>
      <c r="M659" s="8">
        <v>26.23</v>
      </c>
      <c r="N659" s="8">
        <v>44.15</v>
      </c>
      <c r="O659" s="8">
        <v>81.06</v>
      </c>
      <c r="P659" s="8">
        <v>32.75</v>
      </c>
      <c r="R659" s="6">
        <v>1390.99</v>
      </c>
      <c r="S659" s="6">
        <v>12772.47</v>
      </c>
      <c r="T659" s="6">
        <v>11662.59</v>
      </c>
      <c r="U659" s="6">
        <v>5787.28</v>
      </c>
      <c r="V659" s="6">
        <v>2967.9</v>
      </c>
      <c r="W659" s="6">
        <v>645.77</v>
      </c>
      <c r="X659" s="6">
        <v>8566.64</v>
      </c>
      <c r="Y659" s="6">
        <v>19274.96</v>
      </c>
      <c r="Z659" s="6">
        <v>39.93</v>
      </c>
      <c r="AC659" s="20">
        <v>1606</v>
      </c>
    </row>
    <row r="660" spans="1:29">
      <c r="A660" s="5">
        <f t="shared" si="10"/>
        <v>41131</v>
      </c>
      <c r="B660" s="8">
        <v>22.2</v>
      </c>
      <c r="C660" s="8">
        <v>232.75</v>
      </c>
      <c r="D660" s="8">
        <v>30.42</v>
      </c>
      <c r="E660" s="8">
        <v>321</v>
      </c>
      <c r="F660" s="8">
        <v>32.28</v>
      </c>
      <c r="G660" s="8">
        <v>73.680000000000007</v>
      </c>
      <c r="H660" s="8">
        <v>68.64</v>
      </c>
      <c r="I660" s="8">
        <v>36.97</v>
      </c>
      <c r="J660" s="8">
        <v>44.6</v>
      </c>
      <c r="K660" s="8">
        <v>49.65</v>
      </c>
      <c r="L660" s="8">
        <v>39.4</v>
      </c>
      <c r="M660" s="8">
        <v>26.88</v>
      </c>
      <c r="N660" s="8">
        <v>44.57</v>
      </c>
      <c r="O660" s="8">
        <v>81.489999999999995</v>
      </c>
      <c r="P660" s="8">
        <v>34.590000000000003</v>
      </c>
      <c r="R660" s="6">
        <v>1405.87</v>
      </c>
      <c r="S660" s="6">
        <v>12777.09</v>
      </c>
      <c r="T660" s="6">
        <v>11890.89</v>
      </c>
      <c r="U660" s="6">
        <v>5847.11</v>
      </c>
      <c r="V660" s="6">
        <v>3020.86</v>
      </c>
      <c r="W660" s="6">
        <v>655.16999999999996</v>
      </c>
      <c r="X660" s="6">
        <v>8555.11</v>
      </c>
      <c r="Y660" s="6">
        <v>19666.18</v>
      </c>
      <c r="Z660" s="6">
        <v>40.729999999999997</v>
      </c>
      <c r="AC660" s="20">
        <v>1619.7</v>
      </c>
    </row>
    <row r="661" spans="1:29">
      <c r="A661" s="5">
        <f t="shared" si="10"/>
        <v>41138</v>
      </c>
      <c r="B661" s="8">
        <v>23.15</v>
      </c>
      <c r="C661" s="8">
        <v>241.17</v>
      </c>
      <c r="D661" s="8">
        <v>30.9</v>
      </c>
      <c r="E661" s="8">
        <v>338.57</v>
      </c>
      <c r="F661" s="8">
        <v>32.74</v>
      </c>
      <c r="G661" s="8">
        <v>71.989999999999995</v>
      </c>
      <c r="H661" s="8">
        <v>67.8</v>
      </c>
      <c r="I661" s="8">
        <v>36.979999999999997</v>
      </c>
      <c r="J661" s="8">
        <v>44.06</v>
      </c>
      <c r="K661" s="8">
        <v>50.46</v>
      </c>
      <c r="L661" s="8">
        <v>39.53</v>
      </c>
      <c r="M661" s="8">
        <v>26.33</v>
      </c>
      <c r="N661" s="8">
        <v>43.34</v>
      </c>
      <c r="O661" s="8">
        <v>82.57</v>
      </c>
      <c r="P661" s="8">
        <v>35.979999999999997</v>
      </c>
      <c r="R661" s="6">
        <v>1418.16</v>
      </c>
      <c r="S661" s="6">
        <v>12822.57</v>
      </c>
      <c r="T661" s="6">
        <v>12089.89</v>
      </c>
      <c r="U661" s="6">
        <v>5852.42</v>
      </c>
      <c r="V661" s="6">
        <v>3076.59</v>
      </c>
      <c r="W661" s="6">
        <v>662.33</v>
      </c>
      <c r="X661" s="6">
        <v>8891.44</v>
      </c>
      <c r="Y661" s="6">
        <v>20136.12</v>
      </c>
      <c r="Z661" s="6">
        <v>40.47</v>
      </c>
      <c r="AC661" s="20">
        <v>1616.3</v>
      </c>
    </row>
    <row r="662" spans="1:29">
      <c r="A662" s="5">
        <f t="shared" si="10"/>
        <v>41145</v>
      </c>
      <c r="B662" s="8">
        <v>23.69</v>
      </c>
      <c r="C662" s="8">
        <v>245.74</v>
      </c>
      <c r="D662" s="8">
        <v>30.56</v>
      </c>
      <c r="E662" s="8">
        <v>339.31</v>
      </c>
      <c r="F662" s="8">
        <v>32.270000000000003</v>
      </c>
      <c r="G662" s="8">
        <v>72.11</v>
      </c>
      <c r="H662" s="8">
        <v>67.599999999999994</v>
      </c>
      <c r="I662" s="8">
        <v>37.17</v>
      </c>
      <c r="J662" s="8">
        <v>43.17</v>
      </c>
      <c r="K662" s="8">
        <v>49.56</v>
      </c>
      <c r="L662" s="8">
        <v>38.47</v>
      </c>
      <c r="M662" s="8">
        <v>24.91</v>
      </c>
      <c r="N662" s="8">
        <v>43.12</v>
      </c>
      <c r="O662" s="8">
        <v>82.48</v>
      </c>
      <c r="P662" s="8">
        <v>37.78</v>
      </c>
      <c r="R662" s="6">
        <v>1411.13</v>
      </c>
      <c r="S662" s="6">
        <v>13075.66</v>
      </c>
      <c r="T662" s="6">
        <v>12082.23</v>
      </c>
      <c r="U662" s="6">
        <v>5776.6</v>
      </c>
      <c r="V662" s="6">
        <v>3069.79</v>
      </c>
      <c r="W662" s="6">
        <v>652.59</v>
      </c>
      <c r="X662" s="6">
        <v>9162.5</v>
      </c>
      <c r="Y662" s="6">
        <v>20116.07</v>
      </c>
      <c r="Z662" s="6">
        <v>40.049999999999997</v>
      </c>
      <c r="AC662" s="20">
        <v>1669.8</v>
      </c>
    </row>
    <row r="663" spans="1:29">
      <c r="A663" s="5">
        <f t="shared" si="10"/>
        <v>41152</v>
      </c>
      <c r="B663" s="8">
        <v>23.76</v>
      </c>
      <c r="C663" s="8">
        <v>248.27</v>
      </c>
      <c r="D663" s="8">
        <v>30.82</v>
      </c>
      <c r="E663" s="8">
        <v>342.54</v>
      </c>
      <c r="F663" s="8">
        <v>32.17</v>
      </c>
      <c r="G663" s="8">
        <v>72.599999999999994</v>
      </c>
      <c r="H663" s="8">
        <v>67.430000000000007</v>
      </c>
      <c r="I663" s="8">
        <v>37.14</v>
      </c>
      <c r="J663" s="8">
        <v>42.94</v>
      </c>
      <c r="K663" s="8">
        <v>49.47</v>
      </c>
      <c r="L663" s="8">
        <v>37.4</v>
      </c>
      <c r="M663" s="8">
        <v>24.83</v>
      </c>
      <c r="N663" s="8">
        <v>43.05</v>
      </c>
      <c r="O663" s="8">
        <v>79.62</v>
      </c>
      <c r="P663" s="8">
        <v>38.520000000000003</v>
      </c>
      <c r="R663" s="6">
        <v>1406.58</v>
      </c>
      <c r="S663" s="6">
        <v>13096.17</v>
      </c>
      <c r="T663" s="6">
        <v>11949.26</v>
      </c>
      <c r="U663" s="6">
        <v>5711.48</v>
      </c>
      <c r="V663" s="6">
        <v>3066.96</v>
      </c>
      <c r="W663" s="6">
        <v>650.61</v>
      </c>
      <c r="X663" s="6">
        <v>9070.76</v>
      </c>
      <c r="Y663" s="6">
        <v>19880.03</v>
      </c>
      <c r="Z663" s="6">
        <v>39.28</v>
      </c>
      <c r="AC663" s="20">
        <v>1684.6</v>
      </c>
    </row>
    <row r="664" spans="1:29">
      <c r="A664" s="5">
        <f t="shared" si="10"/>
        <v>41159</v>
      </c>
      <c r="B664" s="8">
        <v>24.3</v>
      </c>
      <c r="C664" s="8">
        <v>259.14</v>
      </c>
      <c r="D664" s="8">
        <v>30.95</v>
      </c>
      <c r="E664" s="8">
        <v>353.07</v>
      </c>
      <c r="F664" s="8">
        <v>31.67</v>
      </c>
      <c r="G664" s="8">
        <v>73.819999999999993</v>
      </c>
      <c r="H664" s="8">
        <v>67.88</v>
      </c>
      <c r="I664" s="8">
        <v>39.299999999999997</v>
      </c>
      <c r="J664" s="8">
        <v>43.72</v>
      </c>
      <c r="K664" s="8">
        <v>51.74</v>
      </c>
      <c r="L664" s="8">
        <v>37.9</v>
      </c>
      <c r="M664" s="8">
        <v>24.19</v>
      </c>
      <c r="N664" s="8">
        <v>44.05</v>
      </c>
      <c r="O664" s="8">
        <v>81.67</v>
      </c>
      <c r="P664" s="8">
        <v>40.159999999999997</v>
      </c>
      <c r="R664" s="6">
        <v>1437.92</v>
      </c>
      <c r="S664" s="6">
        <v>13207.95</v>
      </c>
      <c r="T664" s="6">
        <v>12268.01</v>
      </c>
      <c r="U664" s="6">
        <v>5794.8</v>
      </c>
      <c r="V664" s="6">
        <v>3136.42</v>
      </c>
      <c r="W664" s="6">
        <v>669.03</v>
      </c>
      <c r="X664" s="6">
        <v>8839.91</v>
      </c>
      <c r="Y664" s="6">
        <v>19482.57</v>
      </c>
      <c r="Z664" s="6">
        <v>40.64</v>
      </c>
      <c r="AC664" s="20">
        <v>1737.5</v>
      </c>
    </row>
    <row r="665" spans="1:29">
      <c r="A665" s="5">
        <f t="shared" si="10"/>
        <v>41166</v>
      </c>
      <c r="B665" s="8">
        <v>24.69</v>
      </c>
      <c r="C665" s="8">
        <v>261.27</v>
      </c>
      <c r="D665" s="8">
        <v>31.21</v>
      </c>
      <c r="E665" s="8">
        <v>354.84</v>
      </c>
      <c r="F665" s="8">
        <v>32.06</v>
      </c>
      <c r="G665" s="8">
        <v>74.5</v>
      </c>
      <c r="H665" s="8">
        <v>68.47</v>
      </c>
      <c r="I665" s="8">
        <v>41.57</v>
      </c>
      <c r="J665" s="8">
        <v>44.53</v>
      </c>
      <c r="K665" s="8">
        <v>52.35</v>
      </c>
      <c r="L665" s="8">
        <v>38.119999999999997</v>
      </c>
      <c r="M665" s="8">
        <v>23.37</v>
      </c>
      <c r="N665" s="8">
        <v>43.62</v>
      </c>
      <c r="O665" s="8">
        <v>83.18</v>
      </c>
      <c r="P665" s="8">
        <v>42.38</v>
      </c>
      <c r="R665" s="6">
        <v>1465.77</v>
      </c>
      <c r="S665" s="6">
        <v>13275.2</v>
      </c>
      <c r="T665" s="6">
        <v>12499.47</v>
      </c>
      <c r="U665" s="6">
        <v>5915.55</v>
      </c>
      <c r="V665" s="6">
        <v>3183.95</v>
      </c>
      <c r="W665" s="6">
        <v>674.11</v>
      </c>
      <c r="X665" s="6">
        <v>8871.65</v>
      </c>
      <c r="Y665" s="6">
        <v>19802.16</v>
      </c>
      <c r="Z665" s="6">
        <v>42.37</v>
      </c>
      <c r="AC665" s="20">
        <v>1769.8</v>
      </c>
    </row>
    <row r="666" spans="1:29">
      <c r="A666" s="5">
        <f t="shared" si="10"/>
        <v>41173</v>
      </c>
      <c r="B666" s="8">
        <v>25</v>
      </c>
      <c r="C666" s="8">
        <v>257.47000000000003</v>
      </c>
      <c r="D666" s="8">
        <v>31.19</v>
      </c>
      <c r="E666" s="8">
        <v>366.99</v>
      </c>
      <c r="F666" s="8">
        <v>32.43</v>
      </c>
      <c r="G666" s="8">
        <v>74.45</v>
      </c>
      <c r="H666" s="8">
        <v>69.06</v>
      </c>
      <c r="I666" s="8">
        <v>40.880000000000003</v>
      </c>
      <c r="J666" s="8">
        <v>45.64</v>
      </c>
      <c r="K666" s="8">
        <v>52.74</v>
      </c>
      <c r="L666" s="8">
        <v>38.03</v>
      </c>
      <c r="M666" s="8">
        <v>23.13</v>
      </c>
      <c r="N666" s="8">
        <v>44.91</v>
      </c>
      <c r="O666" s="8">
        <v>81.5</v>
      </c>
      <c r="P666" s="8">
        <v>42.86</v>
      </c>
      <c r="R666" s="6">
        <v>1460.15</v>
      </c>
      <c r="S666" s="6">
        <v>13157.97</v>
      </c>
      <c r="T666" s="6">
        <v>12383.6</v>
      </c>
      <c r="U666" s="6">
        <v>5852.62</v>
      </c>
      <c r="V666" s="6">
        <v>3179.96</v>
      </c>
      <c r="W666" s="6">
        <v>668.82</v>
      </c>
      <c r="X666" s="6">
        <v>9159.39</v>
      </c>
      <c r="Y666" s="6">
        <v>20629.78</v>
      </c>
      <c r="Z666" s="6">
        <v>41.78</v>
      </c>
      <c r="AC666" s="20">
        <v>1775.5</v>
      </c>
    </row>
    <row r="667" spans="1:29">
      <c r="A667" s="5">
        <f t="shared" si="10"/>
        <v>41180</v>
      </c>
      <c r="B667" s="8">
        <v>23.83</v>
      </c>
      <c r="C667" s="8">
        <v>254.32</v>
      </c>
      <c r="D667" s="8">
        <v>29.76</v>
      </c>
      <c r="E667" s="8">
        <v>377.25</v>
      </c>
      <c r="F667" s="8">
        <v>33.56</v>
      </c>
      <c r="G667" s="8">
        <v>73.8</v>
      </c>
      <c r="H667" s="8">
        <v>68.91</v>
      </c>
      <c r="I667" s="8">
        <v>40.479999999999997</v>
      </c>
      <c r="J667" s="8">
        <v>45.57</v>
      </c>
      <c r="K667" s="8">
        <v>52.28</v>
      </c>
      <c r="L667" s="8">
        <v>37.93</v>
      </c>
      <c r="M667" s="8">
        <v>22.66</v>
      </c>
      <c r="N667" s="8">
        <v>45.1</v>
      </c>
      <c r="O667" s="8">
        <v>78.510000000000005</v>
      </c>
      <c r="P667" s="8">
        <v>41.76</v>
      </c>
      <c r="R667" s="6">
        <v>1440.67</v>
      </c>
      <c r="S667" s="6">
        <v>13090.84</v>
      </c>
      <c r="T667" s="6">
        <v>12317.46</v>
      </c>
      <c r="U667" s="6">
        <v>5742.07</v>
      </c>
      <c r="V667" s="6">
        <v>3116.23</v>
      </c>
      <c r="W667" s="6">
        <v>642.38</v>
      </c>
      <c r="X667" s="6">
        <v>9110</v>
      </c>
      <c r="Y667" s="6">
        <v>20734.939999999999</v>
      </c>
      <c r="Z667" s="6">
        <v>41.33</v>
      </c>
      <c r="AC667" s="20">
        <v>1771.1</v>
      </c>
    </row>
    <row r="668" spans="1:29">
      <c r="A668" s="5">
        <f t="shared" si="10"/>
        <v>41187</v>
      </c>
      <c r="B668" s="8">
        <v>23.31</v>
      </c>
      <c r="C668" s="8">
        <v>258.51</v>
      </c>
      <c r="D668" s="8">
        <v>29.85</v>
      </c>
      <c r="E668" s="8">
        <v>383.82</v>
      </c>
      <c r="F668" s="8">
        <v>33.75</v>
      </c>
      <c r="G668" s="8">
        <v>75.13</v>
      </c>
      <c r="H668" s="8">
        <v>69.650000000000006</v>
      </c>
      <c r="I668" s="8">
        <v>41.71</v>
      </c>
      <c r="J668" s="8">
        <v>47.05</v>
      </c>
      <c r="K668" s="8">
        <v>52.97</v>
      </c>
      <c r="L668" s="8">
        <v>38.58</v>
      </c>
      <c r="M668" s="8">
        <v>22.68</v>
      </c>
      <c r="N668" s="8">
        <v>46.28</v>
      </c>
      <c r="O668" s="8">
        <v>77.7</v>
      </c>
      <c r="P668" s="8">
        <v>42</v>
      </c>
      <c r="R668" s="6">
        <v>1460.93</v>
      </c>
      <c r="S668" s="6">
        <v>13306.64</v>
      </c>
      <c r="T668" s="6">
        <v>12418.99</v>
      </c>
      <c r="U668" s="6">
        <v>5871.02</v>
      </c>
      <c r="V668" s="6">
        <v>3136.19</v>
      </c>
      <c r="W668" s="6">
        <v>661.37</v>
      </c>
      <c r="X668" s="6">
        <v>8870.16</v>
      </c>
      <c r="Y668" s="6">
        <v>20840.38</v>
      </c>
      <c r="Z668" s="6">
        <v>41.95</v>
      </c>
      <c r="AC668" s="20">
        <v>1778.6</v>
      </c>
    </row>
    <row r="669" spans="1:29">
      <c r="A669" s="5">
        <f t="shared" si="10"/>
        <v>41194</v>
      </c>
      <c r="B669" s="8">
        <v>22.49</v>
      </c>
      <c r="C669" s="8">
        <v>242.36</v>
      </c>
      <c r="D669" s="8">
        <v>29.2</v>
      </c>
      <c r="E669" s="8">
        <v>372.37</v>
      </c>
      <c r="F669" s="8">
        <v>33.57</v>
      </c>
      <c r="G669" s="8">
        <v>75.81</v>
      </c>
      <c r="H669" s="8">
        <v>67.97</v>
      </c>
      <c r="I669" s="8">
        <v>41.62</v>
      </c>
      <c r="J669" s="8">
        <v>44.62</v>
      </c>
      <c r="K669" s="8">
        <v>50.59</v>
      </c>
      <c r="L669" s="8">
        <v>38.229999999999997</v>
      </c>
      <c r="M669" s="8">
        <v>21.48</v>
      </c>
      <c r="N669" s="8">
        <v>45.62</v>
      </c>
      <c r="O669" s="8">
        <v>74.67</v>
      </c>
      <c r="P669" s="8">
        <v>39.020000000000003</v>
      </c>
      <c r="R669" s="6">
        <v>1428.59</v>
      </c>
      <c r="S669" s="6">
        <v>13593.37</v>
      </c>
      <c r="T669" s="6">
        <v>12202.04</v>
      </c>
      <c r="U669" s="6">
        <v>5793.32</v>
      </c>
      <c r="V669" s="6">
        <v>3044.11</v>
      </c>
      <c r="W669" s="6">
        <v>649.51</v>
      </c>
      <c r="X669" s="6">
        <v>8863.2999999999993</v>
      </c>
      <c r="Y669" s="6">
        <v>21012.38</v>
      </c>
      <c r="Z669" s="6">
        <v>41.27</v>
      </c>
      <c r="AC669" s="20">
        <v>1758</v>
      </c>
    </row>
    <row r="670" spans="1:29">
      <c r="A670" s="5">
        <f t="shared" si="10"/>
        <v>41201</v>
      </c>
      <c r="B670" s="8">
        <v>21.78</v>
      </c>
      <c r="C670" s="8">
        <v>240</v>
      </c>
      <c r="D670" s="8">
        <v>28.64</v>
      </c>
      <c r="E670" s="8">
        <v>340.89</v>
      </c>
      <c r="F670" s="8">
        <v>35.07</v>
      </c>
      <c r="G670" s="8">
        <v>75.62</v>
      </c>
      <c r="H670" s="8">
        <v>71.86</v>
      </c>
      <c r="I670" s="8">
        <v>42.32</v>
      </c>
      <c r="J670" s="8">
        <v>45.16</v>
      </c>
      <c r="K670" s="8">
        <v>51.9</v>
      </c>
      <c r="L670" s="8">
        <v>37.4</v>
      </c>
      <c r="M670" s="8">
        <v>21.27</v>
      </c>
      <c r="N670" s="8">
        <v>47.03</v>
      </c>
      <c r="O670" s="8">
        <v>77.83</v>
      </c>
      <c r="P670" s="8">
        <v>38.78</v>
      </c>
      <c r="R670" s="6">
        <v>1433.19</v>
      </c>
      <c r="S670" s="6">
        <v>13579.47</v>
      </c>
      <c r="T670" s="6">
        <v>12415.98</v>
      </c>
      <c r="U670" s="6">
        <v>5896.15</v>
      </c>
      <c r="V670" s="6">
        <v>3005.62</v>
      </c>
      <c r="W670" s="6">
        <v>663.86</v>
      </c>
      <c r="X670" s="6">
        <v>8534.1200000000008</v>
      </c>
      <c r="Y670" s="6">
        <v>21136.43</v>
      </c>
      <c r="Z670" s="6">
        <v>41.5</v>
      </c>
      <c r="AC670" s="20">
        <v>1722.8</v>
      </c>
    </row>
    <row r="671" spans="1:29">
      <c r="A671" s="5">
        <f t="shared" si="10"/>
        <v>41208</v>
      </c>
      <c r="B671" s="8">
        <v>21.57</v>
      </c>
      <c r="C671" s="8">
        <v>238.24</v>
      </c>
      <c r="D671" s="8">
        <v>28.21</v>
      </c>
      <c r="E671" s="8">
        <v>337.57</v>
      </c>
      <c r="F671" s="8">
        <v>34.78</v>
      </c>
      <c r="G671" s="8">
        <v>75.11</v>
      </c>
      <c r="H671" s="8">
        <v>70.900000000000006</v>
      </c>
      <c r="I671" s="8">
        <v>41.16</v>
      </c>
      <c r="J671" s="8">
        <v>44.73</v>
      </c>
      <c r="K671" s="8">
        <v>50.08</v>
      </c>
      <c r="L671" s="8">
        <v>37.04</v>
      </c>
      <c r="M671" s="8">
        <v>21.95</v>
      </c>
      <c r="N671" s="8">
        <v>46.15</v>
      </c>
      <c r="O671" s="8">
        <v>77.36</v>
      </c>
      <c r="P671" s="8">
        <v>39.18</v>
      </c>
      <c r="R671" s="6">
        <v>1411.94</v>
      </c>
      <c r="S671" s="6">
        <v>13437.13</v>
      </c>
      <c r="T671" s="6">
        <v>12300.3</v>
      </c>
      <c r="U671" s="6">
        <v>5806.71</v>
      </c>
      <c r="V671" s="6">
        <v>2987.95</v>
      </c>
      <c r="W671" s="6">
        <v>653.36</v>
      </c>
      <c r="X671" s="6">
        <v>9002.68</v>
      </c>
      <c r="Y671" s="6">
        <v>21551.759999999998</v>
      </c>
      <c r="Z671" s="6">
        <v>41.21</v>
      </c>
      <c r="AC671" s="20">
        <v>1710.9</v>
      </c>
    </row>
    <row r="672" spans="1:29">
      <c r="A672" s="5">
        <f t="shared" si="10"/>
        <v>41215</v>
      </c>
      <c r="B672" s="8">
        <v>20.6</v>
      </c>
      <c r="C672" s="8">
        <v>232.42</v>
      </c>
      <c r="D672" s="8">
        <v>29.5</v>
      </c>
      <c r="E672" s="8">
        <v>343.95</v>
      </c>
      <c r="F672" s="8">
        <v>34.99</v>
      </c>
      <c r="G672" s="8">
        <v>72.77</v>
      </c>
      <c r="H672" s="8">
        <v>70.900000000000006</v>
      </c>
      <c r="I672" s="8">
        <v>42.42</v>
      </c>
      <c r="J672" s="8">
        <v>44.52</v>
      </c>
      <c r="K672" s="8">
        <v>49.86</v>
      </c>
      <c r="L672" s="8">
        <v>37.08</v>
      </c>
      <c r="M672" s="8">
        <v>22.06</v>
      </c>
      <c r="N672" s="8">
        <v>46</v>
      </c>
      <c r="O672" s="8">
        <v>77.8</v>
      </c>
      <c r="P672" s="8">
        <v>35.380000000000003</v>
      </c>
      <c r="R672" s="6">
        <v>1414.2</v>
      </c>
      <c r="S672" s="6">
        <v>13610.15</v>
      </c>
      <c r="T672" s="6">
        <v>12380.41</v>
      </c>
      <c r="U672" s="6">
        <v>5868.55</v>
      </c>
      <c r="V672" s="6">
        <v>2982.13</v>
      </c>
      <c r="W672" s="6">
        <v>663.5</v>
      </c>
      <c r="X672" s="6">
        <v>8933.06</v>
      </c>
      <c r="Y672" s="6">
        <v>21545.57</v>
      </c>
      <c r="Z672" s="6">
        <v>41.6</v>
      </c>
      <c r="AC672" s="20">
        <v>1674.1</v>
      </c>
    </row>
    <row r="673" spans="1:29">
      <c r="A673" s="5">
        <f t="shared" si="10"/>
        <v>41222</v>
      </c>
      <c r="B673" s="8">
        <v>19.54</v>
      </c>
      <c r="C673" s="8">
        <v>226.31</v>
      </c>
      <c r="D673" s="8">
        <v>28.83</v>
      </c>
      <c r="E673" s="8">
        <v>331.51</v>
      </c>
      <c r="F673" s="8">
        <v>34.58</v>
      </c>
      <c r="G673" s="8">
        <v>72.31</v>
      </c>
      <c r="H673" s="8">
        <v>69.87</v>
      </c>
      <c r="I673" s="8">
        <v>40.619999999999997</v>
      </c>
      <c r="J673" s="8">
        <v>42.64</v>
      </c>
      <c r="K673" s="8">
        <v>47.06</v>
      </c>
      <c r="L673" s="8">
        <v>36.29</v>
      </c>
      <c r="M673" s="8">
        <v>20.8</v>
      </c>
      <c r="N673" s="8">
        <v>44.05</v>
      </c>
      <c r="O673" s="8">
        <v>78.650000000000006</v>
      </c>
      <c r="P673" s="8">
        <v>36.07</v>
      </c>
      <c r="R673" s="6">
        <v>1379.85</v>
      </c>
      <c r="S673" s="6">
        <v>13328.85</v>
      </c>
      <c r="T673" s="6">
        <v>12196.8</v>
      </c>
      <c r="U673" s="6">
        <v>5769.68</v>
      </c>
      <c r="V673" s="6">
        <v>2904.87</v>
      </c>
      <c r="W673" s="6">
        <v>651.98</v>
      </c>
      <c r="X673" s="6">
        <v>9051.2199999999993</v>
      </c>
      <c r="Y673" s="6">
        <v>22111.33</v>
      </c>
      <c r="Z673" s="6">
        <v>41</v>
      </c>
      <c r="AC673" s="20">
        <v>1730.3</v>
      </c>
    </row>
    <row r="674" spans="1:29">
      <c r="A674" s="5">
        <f t="shared" si="10"/>
        <v>41229</v>
      </c>
      <c r="B674" s="8">
        <v>18.850000000000001</v>
      </c>
      <c r="C674" s="8">
        <v>225.23</v>
      </c>
      <c r="D674" s="8">
        <v>26.52</v>
      </c>
      <c r="E674" s="8">
        <v>323.58</v>
      </c>
      <c r="F674" s="8">
        <v>35.85</v>
      </c>
      <c r="G674" s="8">
        <v>68.03</v>
      </c>
      <c r="H674" s="8">
        <v>69.19</v>
      </c>
      <c r="I674" s="8">
        <v>39.53</v>
      </c>
      <c r="J674" s="8">
        <v>41.4</v>
      </c>
      <c r="K674" s="8">
        <v>47.42</v>
      </c>
      <c r="L674" s="8">
        <v>36.56</v>
      </c>
      <c r="M674" s="8">
        <v>20.190000000000001</v>
      </c>
      <c r="N674" s="8">
        <v>43.07</v>
      </c>
      <c r="O674" s="8">
        <v>82.09</v>
      </c>
      <c r="P674" s="8">
        <v>33.72</v>
      </c>
      <c r="R674" s="6">
        <v>1359.88</v>
      </c>
      <c r="S674" s="6">
        <v>13343.51</v>
      </c>
      <c r="T674" s="6">
        <v>11877.72</v>
      </c>
      <c r="U674" s="6">
        <v>5605.59</v>
      </c>
      <c r="V674" s="6">
        <v>2853.13</v>
      </c>
      <c r="W674" s="6">
        <v>635.16</v>
      </c>
      <c r="X674" s="6">
        <v>8757.6</v>
      </c>
      <c r="Y674" s="6">
        <v>21384.38</v>
      </c>
      <c r="Z674" s="6">
        <v>40.409999999999997</v>
      </c>
      <c r="AC674" s="20">
        <v>1714.3</v>
      </c>
    </row>
    <row r="675" spans="1:29">
      <c r="A675" s="5">
        <f t="shared" si="10"/>
        <v>41236</v>
      </c>
      <c r="B675" s="8">
        <v>20.41</v>
      </c>
      <c r="C675" s="8">
        <v>239.88</v>
      </c>
      <c r="D675" s="8">
        <v>27.7</v>
      </c>
      <c r="E675" s="8">
        <v>333.98</v>
      </c>
      <c r="F675" s="8">
        <v>35.729999999999997</v>
      </c>
      <c r="G675" s="8">
        <v>70.2</v>
      </c>
      <c r="H675" s="8">
        <v>69.56</v>
      </c>
      <c r="I675" s="8">
        <v>41.09</v>
      </c>
      <c r="J675" s="8">
        <v>43.76</v>
      </c>
      <c r="K675" s="8">
        <v>49.26</v>
      </c>
      <c r="L675" s="8">
        <v>37.93</v>
      </c>
      <c r="M675" s="8">
        <v>19.72</v>
      </c>
      <c r="N675" s="8">
        <v>44.28</v>
      </c>
      <c r="O675" s="8">
        <v>85.61</v>
      </c>
      <c r="P675" s="8">
        <v>35.54</v>
      </c>
      <c r="R675" s="6">
        <v>1409.15</v>
      </c>
      <c r="S675" s="6">
        <v>13107.21</v>
      </c>
      <c r="T675" s="6">
        <v>12213.24</v>
      </c>
      <c r="U675" s="6">
        <v>5819.14</v>
      </c>
      <c r="V675" s="6">
        <v>2966.85</v>
      </c>
      <c r="W675" s="6">
        <v>664.82</v>
      </c>
      <c r="X675" s="6">
        <v>9024.16</v>
      </c>
      <c r="Y675" s="6">
        <v>21159.01</v>
      </c>
      <c r="Z675" s="6">
        <v>41.63</v>
      </c>
      <c r="AC675" s="20">
        <v>1751.3</v>
      </c>
    </row>
    <row r="676" spans="1:29">
      <c r="A676" s="5">
        <f t="shared" si="10"/>
        <v>41243</v>
      </c>
      <c r="B676" s="8">
        <v>20.9</v>
      </c>
      <c r="C676" s="8">
        <v>252.05</v>
      </c>
      <c r="D676" s="8">
        <v>26.62</v>
      </c>
      <c r="E676" s="8">
        <v>349.18</v>
      </c>
      <c r="F676" s="8">
        <v>35.68</v>
      </c>
      <c r="G676" s="8">
        <v>72.02</v>
      </c>
      <c r="H676" s="8">
        <v>69.73</v>
      </c>
      <c r="I676" s="8">
        <v>41.08</v>
      </c>
      <c r="J676" s="8">
        <v>44.12</v>
      </c>
      <c r="K676" s="8">
        <v>49.66</v>
      </c>
      <c r="L676" s="8">
        <v>37.92</v>
      </c>
      <c r="M676" s="8">
        <v>19.57</v>
      </c>
      <c r="N676" s="8">
        <v>44.3</v>
      </c>
      <c r="O676" s="8">
        <v>86.08</v>
      </c>
      <c r="P676" s="8">
        <v>34.53</v>
      </c>
      <c r="R676" s="6">
        <v>1416.18</v>
      </c>
      <c r="S676" s="6">
        <v>13093.16</v>
      </c>
      <c r="T676" s="6">
        <v>12239.36</v>
      </c>
      <c r="U676" s="6">
        <v>5866.82</v>
      </c>
      <c r="V676" s="6">
        <v>3010.24</v>
      </c>
      <c r="W676" s="6">
        <v>670.29</v>
      </c>
      <c r="X676" s="6">
        <v>9366.7999999999993</v>
      </c>
      <c r="Y676" s="6">
        <v>21913.98</v>
      </c>
      <c r="Z676" s="6">
        <v>41.79</v>
      </c>
      <c r="AC676" s="20">
        <v>1710.9</v>
      </c>
    </row>
    <row r="677" spans="1:29">
      <c r="A677" s="5">
        <f t="shared" si="10"/>
        <v>41250</v>
      </c>
      <c r="B677" s="8">
        <v>19.04</v>
      </c>
      <c r="C677" s="8">
        <v>253.27</v>
      </c>
      <c r="D677" s="8">
        <v>26.46</v>
      </c>
      <c r="E677" s="8">
        <v>342.1</v>
      </c>
      <c r="F677" s="8">
        <v>37.03</v>
      </c>
      <c r="G677" s="8">
        <v>72.290000000000006</v>
      </c>
      <c r="H677" s="8">
        <v>70.45</v>
      </c>
      <c r="I677" s="8">
        <v>42.56</v>
      </c>
      <c r="J677" s="8">
        <v>44.41</v>
      </c>
      <c r="K677" s="8">
        <v>49.24</v>
      </c>
      <c r="L677" s="8">
        <v>37.71</v>
      </c>
      <c r="M677" s="8">
        <v>20.16</v>
      </c>
      <c r="N677" s="8">
        <v>44.63</v>
      </c>
      <c r="O677" s="8">
        <v>86.1</v>
      </c>
      <c r="P677" s="8">
        <v>33.6</v>
      </c>
      <c r="R677" s="6">
        <v>1418.07</v>
      </c>
      <c r="S677" s="6">
        <v>12815.39</v>
      </c>
      <c r="T677" s="6">
        <v>12159.59</v>
      </c>
      <c r="U677" s="6">
        <v>5914.4</v>
      </c>
      <c r="V677" s="6">
        <v>2978.04</v>
      </c>
      <c r="W677" s="6">
        <v>678.69</v>
      </c>
      <c r="X677" s="6">
        <v>9446.01</v>
      </c>
      <c r="Y677" s="6">
        <v>22030.39</v>
      </c>
      <c r="Z677" s="6">
        <v>42.79</v>
      </c>
      <c r="AC677" s="20">
        <v>1704</v>
      </c>
    </row>
    <row r="678" spans="1:29">
      <c r="A678" s="5">
        <f t="shared" si="10"/>
        <v>41257</v>
      </c>
      <c r="B678" s="8">
        <v>18.21</v>
      </c>
      <c r="C678" s="8">
        <v>249.19</v>
      </c>
      <c r="D678" s="8">
        <v>26.81</v>
      </c>
      <c r="E678" s="8">
        <v>350.98</v>
      </c>
      <c r="F678" s="8">
        <v>37.43</v>
      </c>
      <c r="G678" s="8">
        <v>68.75</v>
      </c>
      <c r="H678" s="8">
        <v>70.69</v>
      </c>
      <c r="I678" s="8">
        <v>42.81</v>
      </c>
      <c r="J678" s="8">
        <v>44.21</v>
      </c>
      <c r="K678" s="8">
        <v>48.67</v>
      </c>
      <c r="L678" s="8">
        <v>37.659999999999997</v>
      </c>
      <c r="M678" s="8">
        <v>20.53</v>
      </c>
      <c r="N678" s="8">
        <v>43.54</v>
      </c>
      <c r="O678" s="8">
        <v>85.92</v>
      </c>
      <c r="P678" s="8">
        <v>34.229999999999997</v>
      </c>
      <c r="R678" s="6">
        <v>1413.58</v>
      </c>
      <c r="S678" s="6">
        <v>12588.31</v>
      </c>
      <c r="T678" s="6">
        <v>12296.72</v>
      </c>
      <c r="U678" s="6">
        <v>5921.76</v>
      </c>
      <c r="V678" s="6">
        <v>2971.33</v>
      </c>
      <c r="W678" s="6">
        <v>682.86</v>
      </c>
      <c r="X678" s="6">
        <v>9527.39</v>
      </c>
      <c r="Y678" s="6">
        <v>22191.17</v>
      </c>
      <c r="Z678" s="6">
        <v>43.38</v>
      </c>
      <c r="AC678" s="20">
        <v>1695.8</v>
      </c>
    </row>
    <row r="679" spans="1:29">
      <c r="A679" s="5">
        <f t="shared" si="10"/>
        <v>41264</v>
      </c>
      <c r="B679" s="8">
        <v>18.55</v>
      </c>
      <c r="C679" s="8">
        <v>256.92</v>
      </c>
      <c r="D679" s="8">
        <v>27.45</v>
      </c>
      <c r="E679" s="8">
        <v>357.81</v>
      </c>
      <c r="F679" s="8">
        <v>37.14</v>
      </c>
      <c r="G679" s="8">
        <v>68.650000000000006</v>
      </c>
      <c r="H679" s="8">
        <v>70.27</v>
      </c>
      <c r="I679" s="8">
        <v>44</v>
      </c>
      <c r="J679" s="8">
        <v>43.57</v>
      </c>
      <c r="K679" s="8">
        <v>50</v>
      </c>
      <c r="L679" s="8">
        <v>36.89</v>
      </c>
      <c r="M679" s="8">
        <v>20.77</v>
      </c>
      <c r="N679" s="8">
        <v>41.52</v>
      </c>
      <c r="O679" s="8">
        <v>90.77</v>
      </c>
      <c r="P679" s="8">
        <v>33.380000000000003</v>
      </c>
      <c r="R679" s="6">
        <v>1430.15</v>
      </c>
      <c r="S679" s="6">
        <v>13009.68</v>
      </c>
      <c r="T679" s="6">
        <v>12385.7</v>
      </c>
      <c r="U679" s="6">
        <v>5939.99</v>
      </c>
      <c r="V679" s="6">
        <v>3021.01</v>
      </c>
      <c r="W679" s="6">
        <v>684.34</v>
      </c>
      <c r="X679" s="6">
        <v>9737.56</v>
      </c>
      <c r="Y679" s="6">
        <v>22605.98</v>
      </c>
      <c r="Z679" s="6">
        <v>43.27</v>
      </c>
      <c r="AC679" s="20">
        <v>1659.1</v>
      </c>
    </row>
    <row r="680" spans="1:29">
      <c r="A680" s="5">
        <f t="shared" si="10"/>
        <v>41271</v>
      </c>
      <c r="B680" s="8">
        <v>18.2</v>
      </c>
      <c r="C680" s="8">
        <v>245.18</v>
      </c>
      <c r="D680" s="8">
        <v>26.55</v>
      </c>
      <c r="E680" s="8">
        <v>350</v>
      </c>
      <c r="F680" s="8">
        <v>36.71</v>
      </c>
      <c r="G680" s="8">
        <v>67.61</v>
      </c>
      <c r="H680" s="8">
        <v>69.48</v>
      </c>
      <c r="I680" s="8">
        <v>43.24</v>
      </c>
      <c r="J680" s="8">
        <v>42.9</v>
      </c>
      <c r="K680" s="8">
        <v>49.15</v>
      </c>
      <c r="L680" s="8">
        <v>35.97</v>
      </c>
      <c r="M680" s="8">
        <v>20.23</v>
      </c>
      <c r="N680" s="8">
        <v>40.64</v>
      </c>
      <c r="O680" s="8">
        <v>92.07</v>
      </c>
      <c r="P680" s="8">
        <v>34.01</v>
      </c>
      <c r="R680" s="6">
        <v>1402.43</v>
      </c>
      <c r="S680" s="6">
        <v>13025.58</v>
      </c>
      <c r="T680" s="6">
        <v>12316.12</v>
      </c>
      <c r="U680" s="6">
        <v>5925.37</v>
      </c>
      <c r="V680" s="6">
        <v>2960.31</v>
      </c>
      <c r="W680" s="6">
        <v>677.96</v>
      </c>
      <c r="X680" s="6">
        <v>9940.06</v>
      </c>
      <c r="Y680" s="6">
        <v>22506.29</v>
      </c>
      <c r="Z680" s="6">
        <v>43.7</v>
      </c>
      <c r="AC680" s="20">
        <v>1654.9</v>
      </c>
    </row>
    <row r="681" spans="1:29">
      <c r="A681" s="5">
        <f t="shared" si="10"/>
        <v>41278</v>
      </c>
      <c r="B681" s="8">
        <v>18.82</v>
      </c>
      <c r="C681" s="8">
        <v>259.14999999999998</v>
      </c>
      <c r="D681" s="8">
        <v>26.74</v>
      </c>
      <c r="E681" s="8">
        <v>368.98</v>
      </c>
      <c r="F681" s="8">
        <v>37.69</v>
      </c>
      <c r="G681" s="8">
        <v>69.06</v>
      </c>
      <c r="H681" s="8">
        <v>71.55</v>
      </c>
      <c r="I681" s="8">
        <v>45.36</v>
      </c>
      <c r="J681" s="8">
        <v>44.3</v>
      </c>
      <c r="K681" s="8">
        <v>52.19</v>
      </c>
      <c r="L681" s="8">
        <v>37.659999999999997</v>
      </c>
      <c r="M681" s="8">
        <v>21.16</v>
      </c>
      <c r="N681" s="8">
        <v>41.97</v>
      </c>
      <c r="O681" s="8">
        <v>97.34</v>
      </c>
      <c r="P681" s="8">
        <v>34.6</v>
      </c>
      <c r="R681" s="6">
        <v>1466.47</v>
      </c>
      <c r="S681" s="6">
        <v>13155.13</v>
      </c>
      <c r="T681" s="6">
        <v>12540.81</v>
      </c>
      <c r="U681" s="6">
        <v>6089.84</v>
      </c>
      <c r="V681" s="6">
        <v>3101.66</v>
      </c>
      <c r="W681" s="6">
        <v>696.88</v>
      </c>
      <c r="X681" s="6">
        <v>10395.18</v>
      </c>
      <c r="Y681" s="6">
        <v>22666.59</v>
      </c>
      <c r="Z681" s="6">
        <v>44.99</v>
      </c>
      <c r="AC681" s="20">
        <v>1648.1</v>
      </c>
    </row>
    <row r="682" spans="1:29">
      <c r="A682" s="5">
        <f t="shared" si="10"/>
        <v>41285</v>
      </c>
      <c r="B682" s="8">
        <v>18.579999999999998</v>
      </c>
      <c r="C682" s="8">
        <v>267.94</v>
      </c>
      <c r="D682" s="8">
        <v>26.83</v>
      </c>
      <c r="E682" s="8">
        <v>369.99</v>
      </c>
      <c r="F682" s="8">
        <v>37.159999999999997</v>
      </c>
      <c r="G682" s="8">
        <v>68.63</v>
      </c>
      <c r="H682" s="8">
        <v>72.349999999999994</v>
      </c>
      <c r="I682" s="8">
        <v>46.14</v>
      </c>
      <c r="J682" s="8">
        <v>43.3</v>
      </c>
      <c r="K682" s="8">
        <v>50.58</v>
      </c>
      <c r="L682" s="8">
        <v>36.909999999999997</v>
      </c>
      <c r="M682" s="8">
        <v>22</v>
      </c>
      <c r="N682" s="8">
        <v>43.23</v>
      </c>
      <c r="O682" s="8">
        <v>96.11</v>
      </c>
      <c r="P682" s="8">
        <v>34.25</v>
      </c>
      <c r="R682" s="6">
        <v>1472.05</v>
      </c>
      <c r="S682" s="6">
        <v>13135.01</v>
      </c>
      <c r="T682" s="6">
        <v>12602.18</v>
      </c>
      <c r="U682" s="6">
        <v>6121.58</v>
      </c>
      <c r="V682" s="6">
        <v>3125.63</v>
      </c>
      <c r="W682" s="6">
        <v>691.87</v>
      </c>
      <c r="X682" s="6">
        <v>10688.11</v>
      </c>
      <c r="Y682" s="6">
        <v>23331.09</v>
      </c>
      <c r="Z682" s="6">
        <v>44.47</v>
      </c>
      <c r="AC682" s="20">
        <v>1660</v>
      </c>
    </row>
    <row r="683" spans="1:29">
      <c r="A683" s="5">
        <f t="shared" si="10"/>
        <v>41292</v>
      </c>
      <c r="B683" s="8">
        <v>17.86</v>
      </c>
      <c r="C683" s="8">
        <v>272.12</v>
      </c>
      <c r="D683" s="8">
        <v>27.25</v>
      </c>
      <c r="E683" s="8">
        <v>352.25</v>
      </c>
      <c r="F683" s="8">
        <v>39.19</v>
      </c>
      <c r="G683" s="8">
        <v>69.2</v>
      </c>
      <c r="H683" s="8">
        <v>73.23</v>
      </c>
      <c r="I683" s="8">
        <v>46.46</v>
      </c>
      <c r="J683" s="8">
        <v>42.54</v>
      </c>
      <c r="K683" s="8">
        <v>52.34</v>
      </c>
      <c r="L683" s="8">
        <v>37.700000000000003</v>
      </c>
      <c r="M683" s="8">
        <v>21.25</v>
      </c>
      <c r="N683" s="8">
        <v>42.98</v>
      </c>
      <c r="O683" s="8">
        <v>95.89</v>
      </c>
      <c r="P683" s="8">
        <v>34.04</v>
      </c>
      <c r="R683" s="6">
        <v>1485.98</v>
      </c>
      <c r="S683" s="6">
        <v>13190.84</v>
      </c>
      <c r="T683" s="6">
        <v>12725.69</v>
      </c>
      <c r="U683" s="6">
        <v>6154.41</v>
      </c>
      <c r="V683" s="6">
        <v>3134.71</v>
      </c>
      <c r="W683" s="6">
        <v>701.23</v>
      </c>
      <c r="X683" s="6">
        <v>10801.57</v>
      </c>
      <c r="Y683" s="6">
        <v>23264.07</v>
      </c>
      <c r="Z683" s="6">
        <v>44.78</v>
      </c>
      <c r="AC683" s="20">
        <v>1686.6</v>
      </c>
    </row>
    <row r="684" spans="1:29">
      <c r="A684" s="5">
        <f t="shared" si="10"/>
        <v>41299</v>
      </c>
      <c r="B684" s="8">
        <v>15.71</v>
      </c>
      <c r="C684" s="8">
        <v>283.99</v>
      </c>
      <c r="D684" s="8">
        <v>27.88</v>
      </c>
      <c r="E684" s="8">
        <v>376.83</v>
      </c>
      <c r="F684" s="8">
        <v>40.29</v>
      </c>
      <c r="G684" s="8">
        <v>69</v>
      </c>
      <c r="H684" s="8">
        <v>73.92</v>
      </c>
      <c r="I684" s="8">
        <v>47.16</v>
      </c>
      <c r="J684" s="8">
        <v>42.67</v>
      </c>
      <c r="K684" s="8">
        <v>54.38</v>
      </c>
      <c r="L684" s="8">
        <v>37.049999999999997</v>
      </c>
      <c r="M684" s="8">
        <v>20.96</v>
      </c>
      <c r="N684" s="8">
        <v>43.46</v>
      </c>
      <c r="O684" s="8">
        <v>96.1</v>
      </c>
      <c r="P684" s="8">
        <v>32.81</v>
      </c>
      <c r="R684" s="6">
        <v>1502.96</v>
      </c>
      <c r="S684" s="6">
        <v>12938.11</v>
      </c>
      <c r="T684" s="6">
        <v>12816.63</v>
      </c>
      <c r="U684" s="6">
        <v>6284.45</v>
      </c>
      <c r="V684" s="6">
        <v>3149.71</v>
      </c>
      <c r="W684" s="6">
        <v>708.32</v>
      </c>
      <c r="X684" s="6">
        <v>10913.3</v>
      </c>
      <c r="Y684" s="6">
        <v>23601.78</v>
      </c>
      <c r="Z684" s="6">
        <v>44.16</v>
      </c>
      <c r="AC684" s="20">
        <v>1656.4</v>
      </c>
    </row>
    <row r="685" spans="1:29">
      <c r="A685" s="5">
        <f t="shared" si="10"/>
        <v>41306</v>
      </c>
      <c r="B685" s="8">
        <v>16.2</v>
      </c>
      <c r="C685" s="8">
        <v>265</v>
      </c>
      <c r="D685" s="8">
        <v>27.93</v>
      </c>
      <c r="E685" s="8">
        <v>387.8</v>
      </c>
      <c r="F685" s="8">
        <v>39.57</v>
      </c>
      <c r="G685" s="8">
        <v>70.489999999999995</v>
      </c>
      <c r="H685" s="8">
        <v>74.180000000000007</v>
      </c>
      <c r="I685" s="8">
        <v>47.85</v>
      </c>
      <c r="J685" s="8">
        <v>44.56</v>
      </c>
      <c r="K685" s="8">
        <v>54.59</v>
      </c>
      <c r="L685" s="8">
        <v>37.54</v>
      </c>
      <c r="M685" s="8">
        <v>21.36</v>
      </c>
      <c r="N685" s="8">
        <v>41.83</v>
      </c>
      <c r="O685" s="8">
        <v>98.13</v>
      </c>
      <c r="P685" s="8">
        <v>32.200000000000003</v>
      </c>
      <c r="R685" s="6">
        <v>1513.17</v>
      </c>
      <c r="S685" s="6">
        <v>13435.21</v>
      </c>
      <c r="T685" s="6">
        <v>12768.83</v>
      </c>
      <c r="U685" s="6">
        <v>6347.24</v>
      </c>
      <c r="V685" s="6">
        <v>3179.1</v>
      </c>
      <c r="W685" s="6">
        <v>706.88</v>
      </c>
      <c r="X685" s="6">
        <v>10926.65</v>
      </c>
      <c r="Y685" s="6">
        <v>23580.43</v>
      </c>
      <c r="Z685" s="6">
        <v>44.51</v>
      </c>
      <c r="AC685" s="20">
        <v>1669.4</v>
      </c>
    </row>
    <row r="686" spans="1:29">
      <c r="A686" s="5">
        <f t="shared" si="10"/>
        <v>41313</v>
      </c>
      <c r="B686" s="8">
        <v>16.96</v>
      </c>
      <c r="C686" s="8">
        <v>261.95</v>
      </c>
      <c r="D686" s="8">
        <v>27.55</v>
      </c>
      <c r="E686" s="8">
        <v>392.68</v>
      </c>
      <c r="F686" s="8">
        <v>39.96</v>
      </c>
      <c r="G686" s="8">
        <v>71.48</v>
      </c>
      <c r="H686" s="8">
        <v>75.48</v>
      </c>
      <c r="I686" s="8">
        <v>48.63</v>
      </c>
      <c r="J686" s="8">
        <v>44.35</v>
      </c>
      <c r="K686" s="8">
        <v>54.66</v>
      </c>
      <c r="L686" s="8">
        <v>38.770000000000003</v>
      </c>
      <c r="M686" s="8">
        <v>21</v>
      </c>
      <c r="N686" s="8">
        <v>41.18</v>
      </c>
      <c r="O686" s="8">
        <v>104.45</v>
      </c>
      <c r="P686" s="8">
        <v>32.72</v>
      </c>
      <c r="R686" s="6">
        <v>1517.93</v>
      </c>
      <c r="S686" s="6">
        <v>13488.43</v>
      </c>
      <c r="T686" s="6">
        <v>12801.23</v>
      </c>
      <c r="U686" s="6">
        <v>6263.93</v>
      </c>
      <c r="V686" s="6">
        <v>3193.87</v>
      </c>
      <c r="W686" s="6">
        <v>687.28</v>
      </c>
      <c r="X686" s="6">
        <v>11191.34</v>
      </c>
      <c r="Y686" s="6">
        <v>23721.84</v>
      </c>
      <c r="Z686" s="6">
        <v>43.85</v>
      </c>
      <c r="AC686" s="20">
        <v>1666</v>
      </c>
    </row>
    <row r="687" spans="1:29">
      <c r="A687" s="5">
        <f t="shared" si="10"/>
        <v>41320</v>
      </c>
      <c r="B687" s="8">
        <v>16.43</v>
      </c>
      <c r="C687" s="8">
        <v>265.08999999999997</v>
      </c>
      <c r="D687" s="8">
        <v>28.01</v>
      </c>
      <c r="E687" s="8">
        <v>396.44</v>
      </c>
      <c r="F687" s="8">
        <v>39.64</v>
      </c>
      <c r="G687" s="8">
        <v>69.3</v>
      </c>
      <c r="H687" s="8">
        <v>76.16</v>
      </c>
      <c r="I687" s="8">
        <v>48.88</v>
      </c>
      <c r="J687" s="8">
        <v>44.4</v>
      </c>
      <c r="K687" s="8">
        <v>55.61</v>
      </c>
      <c r="L687" s="8">
        <v>37.42</v>
      </c>
      <c r="M687" s="8">
        <v>21.12</v>
      </c>
      <c r="N687" s="8">
        <v>41.42</v>
      </c>
      <c r="O687" s="8">
        <v>102.6</v>
      </c>
      <c r="P687" s="8">
        <v>31.63</v>
      </c>
      <c r="R687" s="6">
        <v>1519.79</v>
      </c>
      <c r="S687" s="6">
        <v>13649.7</v>
      </c>
      <c r="T687" s="6">
        <v>12686.63</v>
      </c>
      <c r="U687" s="6">
        <v>6328.26</v>
      </c>
      <c r="V687" s="6">
        <v>3192.03</v>
      </c>
      <c r="W687" s="6">
        <v>693.6</v>
      </c>
      <c r="X687" s="6">
        <v>11153.16</v>
      </c>
      <c r="Y687" s="6">
        <v>23215.16</v>
      </c>
      <c r="Z687" s="6">
        <v>43.99</v>
      </c>
      <c r="AC687" s="20">
        <v>1608.8</v>
      </c>
    </row>
    <row r="688" spans="1:29">
      <c r="A688" s="5">
        <f t="shared" si="10"/>
        <v>41327</v>
      </c>
      <c r="B688" s="8">
        <v>16.100000000000001</v>
      </c>
      <c r="C688" s="8">
        <v>265.42</v>
      </c>
      <c r="D688" s="8">
        <v>27.76</v>
      </c>
      <c r="E688" s="8">
        <v>399.85</v>
      </c>
      <c r="F688" s="8">
        <v>39.450000000000003</v>
      </c>
      <c r="G688" s="8">
        <v>70.400000000000006</v>
      </c>
      <c r="H688" s="8">
        <v>76.25</v>
      </c>
      <c r="I688" s="8">
        <v>48.91</v>
      </c>
      <c r="J688" s="8">
        <v>45.4</v>
      </c>
      <c r="K688" s="8">
        <v>54.25</v>
      </c>
      <c r="L688" s="8">
        <v>38.520000000000003</v>
      </c>
      <c r="M688" s="8">
        <v>20.420000000000002</v>
      </c>
      <c r="N688" s="8">
        <v>42.97</v>
      </c>
      <c r="O688" s="8">
        <v>102.34</v>
      </c>
      <c r="P688" s="8">
        <v>30.49</v>
      </c>
      <c r="R688" s="6">
        <v>1515.6</v>
      </c>
      <c r="S688" s="6">
        <v>13895.98</v>
      </c>
      <c r="T688" s="6">
        <v>12701.63</v>
      </c>
      <c r="U688" s="6">
        <v>6335.7</v>
      </c>
      <c r="V688" s="6">
        <v>3161.82</v>
      </c>
      <c r="W688" s="6">
        <v>699.87</v>
      </c>
      <c r="X688" s="6">
        <v>11173.83</v>
      </c>
      <c r="Y688" s="6">
        <v>23444.560000000001</v>
      </c>
      <c r="Z688" s="6">
        <v>43.28</v>
      </c>
      <c r="AC688" s="20">
        <v>1572.4</v>
      </c>
    </row>
    <row r="689" spans="1:29">
      <c r="A689" s="5">
        <f t="shared" si="10"/>
        <v>41334</v>
      </c>
      <c r="B689" s="8">
        <v>15.37</v>
      </c>
      <c r="C689" s="8">
        <v>265.74</v>
      </c>
      <c r="D689" s="8">
        <v>27.95</v>
      </c>
      <c r="E689" s="8">
        <v>403.09</v>
      </c>
      <c r="F689" s="8">
        <v>39.5</v>
      </c>
      <c r="G689" s="8">
        <v>71.739999999999995</v>
      </c>
      <c r="H689" s="8">
        <v>76.7</v>
      </c>
      <c r="I689" s="8">
        <v>48.91</v>
      </c>
      <c r="J689" s="8">
        <v>46.72</v>
      </c>
      <c r="K689" s="8">
        <v>55.33</v>
      </c>
      <c r="L689" s="8">
        <v>38.700000000000003</v>
      </c>
      <c r="M689" s="8">
        <v>21.03</v>
      </c>
      <c r="N689" s="8">
        <v>42.63</v>
      </c>
      <c r="O689" s="8">
        <v>102.69</v>
      </c>
      <c r="P689" s="8">
        <v>29.4</v>
      </c>
      <c r="R689" s="6">
        <v>1518.2</v>
      </c>
      <c r="S689" s="6">
        <v>14009.79</v>
      </c>
      <c r="T689" s="6">
        <v>12773.12</v>
      </c>
      <c r="U689" s="6">
        <v>6378.6</v>
      </c>
      <c r="V689" s="6">
        <v>3169.74</v>
      </c>
      <c r="W689" s="6">
        <v>701.13</v>
      </c>
      <c r="X689" s="6">
        <v>11385.94</v>
      </c>
      <c r="Y689" s="6">
        <v>22782.44</v>
      </c>
      <c r="Z689" s="6">
        <v>43.31</v>
      </c>
      <c r="AC689" s="20">
        <v>1571.9</v>
      </c>
    </row>
    <row r="690" spans="1:29">
      <c r="A690" s="5">
        <f t="shared" si="10"/>
        <v>41341</v>
      </c>
      <c r="B690" s="8">
        <v>15.42</v>
      </c>
      <c r="C690" s="8">
        <v>274.19</v>
      </c>
      <c r="D690" s="8">
        <v>28</v>
      </c>
      <c r="E690" s="8">
        <v>415.76</v>
      </c>
      <c r="F690" s="8">
        <v>39.86</v>
      </c>
      <c r="G690" s="8">
        <v>73.03</v>
      </c>
      <c r="H690" s="8">
        <v>78.19</v>
      </c>
      <c r="I690" s="8">
        <v>50.2</v>
      </c>
      <c r="J690" s="8">
        <v>47.96</v>
      </c>
      <c r="K690" s="8">
        <v>57.39</v>
      </c>
      <c r="L690" s="8">
        <v>39.22</v>
      </c>
      <c r="M690" s="8">
        <v>21.58</v>
      </c>
      <c r="N690" s="8">
        <v>42.97</v>
      </c>
      <c r="O690" s="8">
        <v>103.69</v>
      </c>
      <c r="P690" s="8">
        <v>28.91</v>
      </c>
      <c r="R690" s="6">
        <v>1551.18</v>
      </c>
      <c r="S690" s="6">
        <v>13992.97</v>
      </c>
      <c r="T690" s="6">
        <v>12835.61</v>
      </c>
      <c r="U690" s="6">
        <v>6483.58</v>
      </c>
      <c r="V690" s="6">
        <v>3244.37</v>
      </c>
      <c r="W690" s="6">
        <v>723.79</v>
      </c>
      <c r="X690" s="6">
        <v>11606.38</v>
      </c>
      <c r="Y690" s="6">
        <v>22880.22</v>
      </c>
      <c r="Z690" s="6">
        <v>44.13</v>
      </c>
      <c r="AC690" s="20">
        <v>1576.6</v>
      </c>
    </row>
    <row r="691" spans="1:29">
      <c r="A691" s="5">
        <f t="shared" si="10"/>
        <v>41348</v>
      </c>
      <c r="B691" s="8">
        <v>15.85</v>
      </c>
      <c r="C691" s="8">
        <v>261.82</v>
      </c>
      <c r="D691" s="8">
        <v>28.04</v>
      </c>
      <c r="E691" s="8">
        <v>407.15</v>
      </c>
      <c r="F691" s="8">
        <v>39.520000000000003</v>
      </c>
      <c r="G691" s="8">
        <v>72.5</v>
      </c>
      <c r="H691" s="8">
        <v>79.19</v>
      </c>
      <c r="I691" s="8">
        <v>50.02</v>
      </c>
      <c r="J691" s="8">
        <v>48.02</v>
      </c>
      <c r="K691" s="8">
        <v>57.58</v>
      </c>
      <c r="L691" s="8">
        <v>38.83</v>
      </c>
      <c r="M691" s="8">
        <v>21.38</v>
      </c>
      <c r="N691" s="8">
        <v>44.09</v>
      </c>
      <c r="O691" s="8">
        <v>103.93</v>
      </c>
      <c r="P691" s="8">
        <v>28.62</v>
      </c>
      <c r="R691" s="6">
        <v>1560.7</v>
      </c>
      <c r="S691" s="6">
        <v>13981.76</v>
      </c>
      <c r="T691" s="6">
        <v>12830.03</v>
      </c>
      <c r="U691" s="6">
        <v>6489.65</v>
      </c>
      <c r="V691" s="6">
        <v>3249.07</v>
      </c>
      <c r="W691" s="6">
        <v>724.2</v>
      </c>
      <c r="X691" s="6">
        <v>12283.62</v>
      </c>
      <c r="Y691" s="6">
        <v>23091.95</v>
      </c>
      <c r="Z691" s="6">
        <v>42.77</v>
      </c>
      <c r="AC691" s="20">
        <v>1592.5</v>
      </c>
    </row>
    <row r="692" spans="1:29">
      <c r="A692" s="5">
        <f t="shared" si="10"/>
        <v>41355</v>
      </c>
      <c r="B692" s="8">
        <v>16.5</v>
      </c>
      <c r="C692" s="8">
        <v>257.75</v>
      </c>
      <c r="D692" s="8">
        <v>28.25</v>
      </c>
      <c r="E692" s="8">
        <v>405.15</v>
      </c>
      <c r="F692" s="8">
        <v>40.17</v>
      </c>
      <c r="G692" s="8">
        <v>74.28</v>
      </c>
      <c r="H692" s="8">
        <v>79.739999999999995</v>
      </c>
      <c r="I692" s="8">
        <v>48.78</v>
      </c>
      <c r="J692" s="8">
        <v>49.02</v>
      </c>
      <c r="K692" s="8">
        <v>56.78</v>
      </c>
      <c r="L692" s="8">
        <v>40.04</v>
      </c>
      <c r="M692" s="8">
        <v>21.33</v>
      </c>
      <c r="N692" s="8">
        <v>43.9</v>
      </c>
      <c r="O692" s="8">
        <v>103.99</v>
      </c>
      <c r="P692" s="8">
        <v>29.38</v>
      </c>
      <c r="R692" s="6">
        <v>1556.89</v>
      </c>
      <c r="S692" s="6">
        <v>14000.57</v>
      </c>
      <c r="T692" s="6">
        <v>12757.35</v>
      </c>
      <c r="U692" s="6">
        <v>6392.76</v>
      </c>
      <c r="V692" s="6">
        <v>3245</v>
      </c>
      <c r="W692" s="6">
        <v>717.18</v>
      </c>
      <c r="X692" s="6">
        <v>12560.95</v>
      </c>
      <c r="Y692" s="6">
        <v>22533.11</v>
      </c>
      <c r="Z692" s="6">
        <v>41.96</v>
      </c>
      <c r="AC692" s="20">
        <v>1606.2</v>
      </c>
    </row>
    <row r="693" spans="1:29">
      <c r="A693" s="5">
        <f t="shared" si="10"/>
        <v>41362</v>
      </c>
      <c r="B693" s="8">
        <v>15.81</v>
      </c>
      <c r="C693" s="8">
        <v>266.49</v>
      </c>
      <c r="D693" s="8">
        <v>28.61</v>
      </c>
      <c r="E693" s="8">
        <v>397.09</v>
      </c>
      <c r="F693" s="8">
        <v>39.64</v>
      </c>
      <c r="G693" s="8">
        <v>74.83</v>
      </c>
      <c r="H693" s="8">
        <v>81.53</v>
      </c>
      <c r="I693" s="8">
        <v>47.46</v>
      </c>
      <c r="J693" s="8">
        <v>49.15</v>
      </c>
      <c r="K693" s="8">
        <v>56.8</v>
      </c>
      <c r="L693" s="8">
        <v>40.44</v>
      </c>
      <c r="M693" s="8">
        <v>21.84</v>
      </c>
      <c r="N693" s="8">
        <v>44.2</v>
      </c>
      <c r="O693" s="8">
        <v>102.64</v>
      </c>
      <c r="P693" s="8">
        <v>29.4</v>
      </c>
      <c r="R693" s="6">
        <v>1569.19</v>
      </c>
      <c r="S693" s="6">
        <v>14089.66</v>
      </c>
      <c r="T693" s="6">
        <v>12749.9</v>
      </c>
      <c r="U693" s="6">
        <v>6411.74</v>
      </c>
      <c r="V693" s="6">
        <v>3267.52</v>
      </c>
      <c r="W693" s="6">
        <v>713.08</v>
      </c>
      <c r="X693" s="6">
        <v>12338.53</v>
      </c>
      <c r="Y693" s="6">
        <v>22115.3</v>
      </c>
      <c r="Z693" s="6">
        <v>42.77</v>
      </c>
      <c r="AC693" s="20">
        <v>1594.8</v>
      </c>
    </row>
    <row r="694" spans="1:29">
      <c r="A694" s="5">
        <f t="shared" si="10"/>
        <v>41369</v>
      </c>
      <c r="B694" s="8">
        <v>15.11</v>
      </c>
      <c r="C694" s="8">
        <v>255.48</v>
      </c>
      <c r="D694" s="8">
        <v>28.7</v>
      </c>
      <c r="E694" s="8">
        <v>391.52</v>
      </c>
      <c r="F694" s="8">
        <v>40.020000000000003</v>
      </c>
      <c r="G694" s="8">
        <v>76.39</v>
      </c>
      <c r="H694" s="8">
        <v>82.04</v>
      </c>
      <c r="I694" s="8">
        <v>47.91</v>
      </c>
      <c r="J694" s="8">
        <v>49.56</v>
      </c>
      <c r="K694" s="8">
        <v>57.7</v>
      </c>
      <c r="L694" s="8">
        <v>40.08</v>
      </c>
      <c r="M694" s="8">
        <v>20.94</v>
      </c>
      <c r="N694" s="8">
        <v>45.13</v>
      </c>
      <c r="O694" s="8">
        <v>106.5</v>
      </c>
      <c r="P694" s="8">
        <v>26.69</v>
      </c>
      <c r="R694" s="6">
        <v>1553.28</v>
      </c>
      <c r="S694" s="6">
        <v>14397.07</v>
      </c>
      <c r="T694" s="6">
        <v>12331.85</v>
      </c>
      <c r="U694" s="6">
        <v>6249.78</v>
      </c>
      <c r="V694" s="6">
        <v>3203.86</v>
      </c>
      <c r="W694" s="6">
        <v>699.23</v>
      </c>
      <c r="X694" s="6">
        <v>12397.91</v>
      </c>
      <c r="Y694" s="6">
        <v>22299.63</v>
      </c>
      <c r="Z694" s="6">
        <v>41.61</v>
      </c>
      <c r="AC694" s="20">
        <v>1575.4</v>
      </c>
    </row>
    <row r="695" spans="1:29">
      <c r="A695" s="5">
        <f t="shared" si="10"/>
        <v>41376</v>
      </c>
      <c r="B695" s="8">
        <v>15.35</v>
      </c>
      <c r="C695" s="8">
        <v>272.87</v>
      </c>
      <c r="D695" s="8">
        <v>28.79</v>
      </c>
      <c r="E695" s="8">
        <v>395.02</v>
      </c>
      <c r="F695" s="8">
        <v>42.46</v>
      </c>
      <c r="G695" s="8">
        <v>78.56</v>
      </c>
      <c r="H695" s="8">
        <v>82.74</v>
      </c>
      <c r="I695" s="8">
        <v>49.01</v>
      </c>
      <c r="J695" s="8">
        <v>50.86</v>
      </c>
      <c r="K695" s="8">
        <v>60.55</v>
      </c>
      <c r="L695" s="8">
        <v>41.08</v>
      </c>
      <c r="M695" s="8">
        <v>21.68</v>
      </c>
      <c r="N695" s="8">
        <v>47.11</v>
      </c>
      <c r="O695" s="8">
        <v>113.1</v>
      </c>
      <c r="P695" s="8">
        <v>22.62</v>
      </c>
      <c r="R695" s="6">
        <v>1588.85</v>
      </c>
      <c r="S695" s="6">
        <v>14514.11</v>
      </c>
      <c r="T695" s="6">
        <v>12337.59</v>
      </c>
      <c r="U695" s="6">
        <v>6384.39</v>
      </c>
      <c r="V695" s="6">
        <v>3294.95</v>
      </c>
      <c r="W695" s="6">
        <v>712.67</v>
      </c>
      <c r="X695" s="6">
        <v>12833.64</v>
      </c>
      <c r="Y695" s="6">
        <v>21726.9</v>
      </c>
      <c r="Z695" s="6">
        <v>41.88</v>
      </c>
      <c r="AC695" s="20">
        <v>1501</v>
      </c>
    </row>
    <row r="696" spans="1:29">
      <c r="A696" s="5">
        <f t="shared" si="10"/>
        <v>41383</v>
      </c>
      <c r="B696" s="8">
        <v>13.95</v>
      </c>
      <c r="C696" s="8">
        <v>260.32</v>
      </c>
      <c r="D696" s="8">
        <v>29.77</v>
      </c>
      <c r="E696" s="8">
        <v>399.93</v>
      </c>
      <c r="F696" s="8">
        <v>41.29</v>
      </c>
      <c r="G696" s="8">
        <v>78.290000000000006</v>
      </c>
      <c r="H696" s="8">
        <v>84.49</v>
      </c>
      <c r="I696" s="8">
        <v>47.23</v>
      </c>
      <c r="J696" s="8">
        <v>52.25</v>
      </c>
      <c r="K696" s="8">
        <v>61.56</v>
      </c>
      <c r="L696" s="8">
        <v>42.66</v>
      </c>
      <c r="M696" s="8">
        <v>22.44</v>
      </c>
      <c r="N696" s="8">
        <v>47.49</v>
      </c>
      <c r="O696" s="8">
        <v>112.26</v>
      </c>
      <c r="P696" s="8">
        <v>18.170000000000002</v>
      </c>
      <c r="R696" s="6">
        <v>1555.25</v>
      </c>
      <c r="S696" s="6">
        <v>14512.03</v>
      </c>
      <c r="T696" s="6">
        <v>12065.55</v>
      </c>
      <c r="U696" s="6">
        <v>6286.59</v>
      </c>
      <c r="V696" s="6">
        <v>3206.06</v>
      </c>
      <c r="W696" s="6">
        <v>698.29</v>
      </c>
      <c r="X696" s="6">
        <v>13485.14</v>
      </c>
      <c r="Y696" s="6">
        <v>22089.05</v>
      </c>
      <c r="Z696" s="6">
        <v>41.64</v>
      </c>
      <c r="AC696" s="20">
        <v>1395.3</v>
      </c>
    </row>
    <row r="697" spans="1:29">
      <c r="A697" s="5">
        <f t="shared" si="10"/>
        <v>41390</v>
      </c>
      <c r="B697" s="8">
        <v>14.9</v>
      </c>
      <c r="C697" s="8">
        <v>254.81</v>
      </c>
      <c r="D697" s="8">
        <v>31.79</v>
      </c>
      <c r="E697" s="8">
        <v>400.7</v>
      </c>
      <c r="F697" s="8">
        <v>41.44</v>
      </c>
      <c r="G697" s="8">
        <v>79.040000000000006</v>
      </c>
      <c r="H697" s="8">
        <v>85.12</v>
      </c>
      <c r="I697" s="8">
        <v>48.88</v>
      </c>
      <c r="J697" s="8">
        <v>53.63</v>
      </c>
      <c r="K697" s="8">
        <v>61.87</v>
      </c>
      <c r="L697" s="8">
        <v>42.1</v>
      </c>
      <c r="M697" s="8">
        <v>23.4</v>
      </c>
      <c r="N697" s="8">
        <v>47.87</v>
      </c>
      <c r="O697" s="8">
        <v>115.48</v>
      </c>
      <c r="P697" s="8">
        <v>18.55</v>
      </c>
      <c r="R697" s="6">
        <v>1582.24</v>
      </c>
      <c r="S697" s="6">
        <v>14578.54</v>
      </c>
      <c r="T697" s="6">
        <v>12220.2</v>
      </c>
      <c r="U697" s="6">
        <v>6426.42</v>
      </c>
      <c r="V697" s="6">
        <v>3279.26</v>
      </c>
      <c r="W697" s="6">
        <v>719.78</v>
      </c>
      <c r="X697" s="6">
        <v>13316.48</v>
      </c>
      <c r="Y697" s="6">
        <v>22013.57</v>
      </c>
      <c r="Z697" s="6">
        <v>42.24</v>
      </c>
      <c r="AC697" s="20">
        <v>1453.6</v>
      </c>
    </row>
    <row r="698" spans="1:29">
      <c r="A698" s="5">
        <f t="shared" si="10"/>
        <v>41397</v>
      </c>
      <c r="B698" s="8">
        <v>16.07</v>
      </c>
      <c r="C698" s="8">
        <v>258.05</v>
      </c>
      <c r="D698" s="8">
        <v>33.49</v>
      </c>
      <c r="E698" s="8">
        <v>422.85</v>
      </c>
      <c r="F698" s="8">
        <v>40.99</v>
      </c>
      <c r="G698" s="8">
        <v>79.25</v>
      </c>
      <c r="H698" s="8">
        <v>85.75</v>
      </c>
      <c r="I698" s="8">
        <v>47.57</v>
      </c>
      <c r="J698" s="8">
        <v>52.68</v>
      </c>
      <c r="K698" s="8">
        <v>64.8</v>
      </c>
      <c r="L698" s="8">
        <v>42.24</v>
      </c>
      <c r="M698" s="8">
        <v>23.96</v>
      </c>
      <c r="N698" s="8">
        <v>45.67</v>
      </c>
      <c r="O698" s="8">
        <v>114.92</v>
      </c>
      <c r="P698" s="8">
        <v>20</v>
      </c>
      <c r="R698" s="6">
        <v>1614.42</v>
      </c>
      <c r="S698" s="6">
        <v>14565.25</v>
      </c>
      <c r="T698" s="6">
        <v>12438.03</v>
      </c>
      <c r="U698" s="6">
        <v>6521.46</v>
      </c>
      <c r="V698" s="6">
        <v>3378.63</v>
      </c>
      <c r="W698" s="6">
        <v>737.75</v>
      </c>
      <c r="X698" s="6">
        <v>13884.13</v>
      </c>
      <c r="Y698" s="6">
        <v>22547.71</v>
      </c>
      <c r="Z698" s="6">
        <v>43.52</v>
      </c>
      <c r="AC698" s="20">
        <v>1464.3</v>
      </c>
    </row>
    <row r="699" spans="1:29">
      <c r="A699" s="5">
        <f t="shared" si="10"/>
        <v>41404</v>
      </c>
      <c r="B699" s="8">
        <v>16.18</v>
      </c>
      <c r="C699" s="8">
        <v>263.63</v>
      </c>
      <c r="D699" s="8">
        <v>32.69</v>
      </c>
      <c r="E699" s="8">
        <v>440.11</v>
      </c>
      <c r="F699" s="8">
        <v>41.81</v>
      </c>
      <c r="G699" s="8">
        <v>78.89</v>
      </c>
      <c r="H699" s="8">
        <v>85.76</v>
      </c>
      <c r="I699" s="8">
        <v>48.96</v>
      </c>
      <c r="J699" s="8">
        <v>52.89</v>
      </c>
      <c r="K699" s="8">
        <v>67.2</v>
      </c>
      <c r="L699" s="8">
        <v>42.15</v>
      </c>
      <c r="M699" s="8">
        <v>24.5</v>
      </c>
      <c r="N699" s="8">
        <v>45.95</v>
      </c>
      <c r="O699" s="8">
        <v>121.28</v>
      </c>
      <c r="P699" s="8">
        <v>20.88</v>
      </c>
      <c r="R699" s="6">
        <v>1633.7</v>
      </c>
      <c r="S699" s="6">
        <v>14865.06</v>
      </c>
      <c r="T699" s="6">
        <v>12589.09</v>
      </c>
      <c r="U699" s="6">
        <v>6624.98</v>
      </c>
      <c r="V699" s="6">
        <v>3436.58</v>
      </c>
      <c r="W699" s="6">
        <v>745.22</v>
      </c>
      <c r="X699" s="6">
        <v>13694.04</v>
      </c>
      <c r="Y699" s="6">
        <v>22689.96</v>
      </c>
      <c r="Z699" s="6">
        <v>43.57</v>
      </c>
      <c r="AC699" s="20">
        <v>1436.8</v>
      </c>
    </row>
    <row r="700" spans="1:29">
      <c r="A700" s="5">
        <f t="shared" si="10"/>
        <v>41411</v>
      </c>
      <c r="B700" s="8">
        <v>15.47</v>
      </c>
      <c r="C700" s="8">
        <v>269.89999999999998</v>
      </c>
      <c r="D700" s="8">
        <v>34.869999999999997</v>
      </c>
      <c r="E700" s="8">
        <v>454.59</v>
      </c>
      <c r="F700" s="8">
        <v>44.89</v>
      </c>
      <c r="G700" s="8">
        <v>77.87</v>
      </c>
      <c r="H700" s="8">
        <v>88.09</v>
      </c>
      <c r="I700" s="8">
        <v>52.3</v>
      </c>
      <c r="J700" s="8">
        <v>53.35</v>
      </c>
      <c r="K700" s="8">
        <v>66.58</v>
      </c>
      <c r="L700" s="8">
        <v>42.97</v>
      </c>
      <c r="M700" s="8">
        <v>24.04</v>
      </c>
      <c r="N700" s="8">
        <v>45.99</v>
      </c>
      <c r="O700" s="8">
        <v>127.32</v>
      </c>
      <c r="P700" s="8">
        <v>18.579999999999998</v>
      </c>
      <c r="R700" s="6">
        <v>1666.12</v>
      </c>
      <c r="S700" s="6">
        <v>14547.51</v>
      </c>
      <c r="T700" s="6">
        <v>12613.05</v>
      </c>
      <c r="U700" s="6">
        <v>6723.06</v>
      </c>
      <c r="V700" s="6">
        <v>3498.97</v>
      </c>
      <c r="W700" s="6">
        <v>753.85</v>
      </c>
      <c r="X700" s="6">
        <v>14607.54</v>
      </c>
      <c r="Y700" s="6">
        <v>23321.22</v>
      </c>
      <c r="Z700" s="6">
        <v>43.42</v>
      </c>
      <c r="AC700" s="20">
        <v>1364.9</v>
      </c>
    </row>
    <row r="701" spans="1:29">
      <c r="A701" s="5">
        <f t="shared" si="10"/>
        <v>41418</v>
      </c>
      <c r="B701" s="8">
        <v>15.9</v>
      </c>
      <c r="C701" s="8">
        <v>261.74</v>
      </c>
      <c r="D701" s="8">
        <v>34.270000000000003</v>
      </c>
      <c r="E701" s="8">
        <v>436.66</v>
      </c>
      <c r="F701" s="8">
        <v>44.69</v>
      </c>
      <c r="G701" s="8">
        <v>77.31</v>
      </c>
      <c r="H701" s="8">
        <v>86.82</v>
      </c>
      <c r="I701" s="8">
        <v>53.66</v>
      </c>
      <c r="J701" s="8">
        <v>51.39</v>
      </c>
      <c r="K701" s="8">
        <v>65.489999999999995</v>
      </c>
      <c r="L701" s="8">
        <v>42.24</v>
      </c>
      <c r="M701" s="8">
        <v>23.92</v>
      </c>
      <c r="N701" s="8">
        <v>47.16</v>
      </c>
      <c r="O701" s="8">
        <v>120.53</v>
      </c>
      <c r="P701" s="8">
        <v>19.16</v>
      </c>
      <c r="R701" s="6">
        <v>1649.6</v>
      </c>
      <c r="S701" s="6">
        <v>14712.55</v>
      </c>
      <c r="T701" s="6">
        <v>12667.22</v>
      </c>
      <c r="U701" s="6">
        <v>6654.34</v>
      </c>
      <c r="V701" s="6">
        <v>3459.14</v>
      </c>
      <c r="W701" s="6">
        <v>745.26</v>
      </c>
      <c r="X701" s="6">
        <v>15138.12</v>
      </c>
      <c r="Y701" s="6">
        <v>23082.68</v>
      </c>
      <c r="Z701" s="6">
        <v>42.27</v>
      </c>
      <c r="AC701" s="20">
        <v>1386.8</v>
      </c>
    </row>
    <row r="702" spans="1:29">
      <c r="A702" s="5">
        <f t="shared" si="10"/>
        <v>41425</v>
      </c>
      <c r="B702" s="8">
        <v>16.059999999999999</v>
      </c>
      <c r="C702" s="8">
        <v>269.2</v>
      </c>
      <c r="D702" s="8">
        <v>34.9</v>
      </c>
      <c r="E702" s="8">
        <v>435.6</v>
      </c>
      <c r="F702" s="8">
        <v>46.14</v>
      </c>
      <c r="G702" s="8">
        <v>74.84</v>
      </c>
      <c r="H702" s="8">
        <v>84.18</v>
      </c>
      <c r="I702" s="8">
        <v>54.59</v>
      </c>
      <c r="J702" s="8">
        <v>48.48</v>
      </c>
      <c r="K702" s="8">
        <v>63.08</v>
      </c>
      <c r="L702" s="8">
        <v>39.99</v>
      </c>
      <c r="M702" s="8">
        <v>24.28</v>
      </c>
      <c r="N702" s="8">
        <v>46.7</v>
      </c>
      <c r="O702" s="8">
        <v>117.55</v>
      </c>
      <c r="P702" s="8">
        <v>21.12</v>
      </c>
      <c r="R702" s="6">
        <v>1630.74</v>
      </c>
      <c r="S702" s="6">
        <v>14973.96</v>
      </c>
      <c r="T702" s="6">
        <v>12650.42</v>
      </c>
      <c r="U702" s="6">
        <v>6583.09</v>
      </c>
      <c r="V702" s="6">
        <v>3455.91</v>
      </c>
      <c r="W702" s="6">
        <v>740.84</v>
      </c>
      <c r="X702" s="6">
        <v>14612.45</v>
      </c>
      <c r="Y702" s="6">
        <v>22618.67</v>
      </c>
      <c r="Z702" s="6">
        <v>41.2</v>
      </c>
      <c r="AC702" s="20">
        <v>1392.6</v>
      </c>
    </row>
    <row r="703" spans="1:29">
      <c r="A703" s="5">
        <f t="shared" si="10"/>
        <v>41432</v>
      </c>
      <c r="B703" s="8">
        <v>15.78</v>
      </c>
      <c r="C703" s="8">
        <v>276.87</v>
      </c>
      <c r="D703" s="8">
        <v>35.67</v>
      </c>
      <c r="E703" s="8">
        <v>439.86</v>
      </c>
      <c r="F703" s="8">
        <v>45.11</v>
      </c>
      <c r="G703" s="8">
        <v>76.33</v>
      </c>
      <c r="H703" s="8">
        <v>84.91</v>
      </c>
      <c r="I703" s="8">
        <v>54.27</v>
      </c>
      <c r="J703" s="8">
        <v>50.24</v>
      </c>
      <c r="K703" s="8">
        <v>64.849999999999994</v>
      </c>
      <c r="L703" s="8">
        <v>41.41</v>
      </c>
      <c r="M703" s="8">
        <v>24.59</v>
      </c>
      <c r="N703" s="8">
        <v>48.19</v>
      </c>
      <c r="O703" s="8">
        <v>117.06</v>
      </c>
      <c r="P703" s="8">
        <v>20.25</v>
      </c>
      <c r="R703" s="6">
        <v>1643.38</v>
      </c>
      <c r="S703" s="6">
        <v>15118.49</v>
      </c>
      <c r="T703" s="6">
        <v>12373.3</v>
      </c>
      <c r="U703" s="6">
        <v>6411.99</v>
      </c>
      <c r="V703" s="6">
        <v>3469.22</v>
      </c>
      <c r="W703" s="6">
        <v>727.06</v>
      </c>
      <c r="X703" s="6">
        <v>13774.54</v>
      </c>
      <c r="Y703" s="6">
        <v>22392.16</v>
      </c>
      <c r="Z703" s="6">
        <v>40.69</v>
      </c>
      <c r="AC703" s="20">
        <v>1383</v>
      </c>
    </row>
    <row r="704" spans="1:29">
      <c r="A704" s="5">
        <f t="shared" si="10"/>
        <v>41439</v>
      </c>
      <c r="B704" s="8">
        <v>15.36</v>
      </c>
      <c r="C704" s="8">
        <v>273.99</v>
      </c>
      <c r="D704" s="8">
        <v>34.4</v>
      </c>
      <c r="E704" s="8">
        <v>437.51</v>
      </c>
      <c r="F704" s="8">
        <v>44.54</v>
      </c>
      <c r="G704" s="8">
        <v>74.87</v>
      </c>
      <c r="H704" s="8">
        <v>84.91</v>
      </c>
      <c r="I704" s="8">
        <v>53.13</v>
      </c>
      <c r="J704" s="8">
        <v>51.07</v>
      </c>
      <c r="K704" s="8">
        <v>63.8</v>
      </c>
      <c r="L704" s="8">
        <v>40.340000000000003</v>
      </c>
      <c r="M704" s="8">
        <v>24.92</v>
      </c>
      <c r="N704" s="8">
        <v>47.95</v>
      </c>
      <c r="O704" s="8">
        <v>117.38</v>
      </c>
      <c r="P704" s="8">
        <v>19.5</v>
      </c>
      <c r="R704" s="6">
        <v>1626.73</v>
      </c>
      <c r="S704" s="6">
        <v>15354.4</v>
      </c>
      <c r="T704" s="6">
        <v>12187.36</v>
      </c>
      <c r="U704" s="6">
        <v>6308.26</v>
      </c>
      <c r="V704" s="6">
        <v>3423.56</v>
      </c>
      <c r="W704" s="6">
        <v>716.01</v>
      </c>
      <c r="X704" s="6">
        <v>12877.53</v>
      </c>
      <c r="Y704" s="6">
        <v>21575.26</v>
      </c>
      <c r="Z704" s="6">
        <v>39.31</v>
      </c>
      <c r="AC704" s="20">
        <v>1387.3</v>
      </c>
    </row>
    <row r="705" spans="1:29">
      <c r="A705" s="5">
        <f t="shared" si="10"/>
        <v>41446</v>
      </c>
      <c r="B705" s="8">
        <v>14.77</v>
      </c>
      <c r="C705" s="8">
        <v>273.36</v>
      </c>
      <c r="D705" s="8">
        <v>33.270000000000003</v>
      </c>
      <c r="E705" s="8">
        <v>440.46</v>
      </c>
      <c r="F705" s="8">
        <v>44.99</v>
      </c>
      <c r="G705" s="8">
        <v>73.510000000000005</v>
      </c>
      <c r="H705" s="8">
        <v>83.2</v>
      </c>
      <c r="I705" s="8">
        <v>51.96</v>
      </c>
      <c r="J705" s="8">
        <v>49.52</v>
      </c>
      <c r="K705" s="8">
        <v>62.73</v>
      </c>
      <c r="L705" s="8">
        <v>39.76</v>
      </c>
      <c r="M705" s="8">
        <v>24.2</v>
      </c>
      <c r="N705" s="8">
        <v>47</v>
      </c>
      <c r="O705" s="8">
        <v>119.55</v>
      </c>
      <c r="P705" s="8">
        <v>16.89</v>
      </c>
      <c r="R705" s="6">
        <v>1592.43</v>
      </c>
      <c r="S705" s="6">
        <v>15303.1</v>
      </c>
      <c r="T705" s="6">
        <v>11995.66</v>
      </c>
      <c r="U705" s="6">
        <v>6116.17</v>
      </c>
      <c r="V705" s="6">
        <v>3357.25</v>
      </c>
      <c r="W705" s="6">
        <v>690.14</v>
      </c>
      <c r="X705" s="6">
        <v>12686.52</v>
      </c>
      <c r="Y705" s="6">
        <v>20969.14</v>
      </c>
      <c r="Z705" s="6">
        <v>37.409999999999997</v>
      </c>
      <c r="AC705" s="20">
        <v>1291.5999999999999</v>
      </c>
    </row>
    <row r="706" spans="1:29">
      <c r="A706" s="5">
        <f t="shared" si="10"/>
        <v>41453</v>
      </c>
      <c r="B706" s="8">
        <v>14.16</v>
      </c>
      <c r="C706" s="8">
        <v>277.69</v>
      </c>
      <c r="D706" s="8">
        <v>34.54</v>
      </c>
      <c r="E706" s="8">
        <v>440.18</v>
      </c>
      <c r="F706" s="8">
        <v>45.23</v>
      </c>
      <c r="G706" s="8">
        <v>74.489999999999995</v>
      </c>
      <c r="H706" s="8">
        <v>85.86</v>
      </c>
      <c r="I706" s="8">
        <v>52.79</v>
      </c>
      <c r="J706" s="8">
        <v>50.34</v>
      </c>
      <c r="K706" s="8">
        <v>63.15</v>
      </c>
      <c r="L706" s="8">
        <v>40.11</v>
      </c>
      <c r="M706" s="8">
        <v>24.23</v>
      </c>
      <c r="N706" s="8">
        <v>46.45</v>
      </c>
      <c r="O706" s="8">
        <v>120.66</v>
      </c>
      <c r="P706" s="8">
        <v>15.74</v>
      </c>
      <c r="R706" s="6">
        <v>1606.28</v>
      </c>
      <c r="S706" s="6">
        <v>15115.57</v>
      </c>
      <c r="T706" s="6">
        <v>12129.11</v>
      </c>
      <c r="U706" s="6">
        <v>6215.47</v>
      </c>
      <c r="V706" s="6">
        <v>3403.25</v>
      </c>
      <c r="W706" s="6">
        <v>703.84</v>
      </c>
      <c r="X706" s="6">
        <v>13230.13</v>
      </c>
      <c r="Y706" s="6">
        <v>20263.310000000001</v>
      </c>
      <c r="Z706" s="6">
        <v>38.5</v>
      </c>
      <c r="AC706" s="20">
        <v>1223.8</v>
      </c>
    </row>
    <row r="707" spans="1:29">
      <c r="A707" s="5">
        <f t="shared" si="10"/>
        <v>41460</v>
      </c>
      <c r="B707" s="8">
        <v>14.91</v>
      </c>
      <c r="C707" s="8">
        <v>285.88</v>
      </c>
      <c r="D707" s="8">
        <v>34.21</v>
      </c>
      <c r="E707" s="8">
        <v>446.74</v>
      </c>
      <c r="F707" s="8">
        <v>44.88</v>
      </c>
      <c r="G707" s="8">
        <v>75.209999999999994</v>
      </c>
      <c r="H707" s="8">
        <v>87.87</v>
      </c>
      <c r="I707" s="8">
        <v>53.99</v>
      </c>
      <c r="J707" s="8">
        <v>51.3</v>
      </c>
      <c r="K707" s="8">
        <v>63.82</v>
      </c>
      <c r="L707" s="8">
        <v>40.520000000000003</v>
      </c>
      <c r="M707" s="8">
        <v>24.06</v>
      </c>
      <c r="N707" s="8">
        <v>47.16</v>
      </c>
      <c r="O707" s="8">
        <v>125.27</v>
      </c>
      <c r="P707" s="8">
        <v>13.76</v>
      </c>
      <c r="R707" s="6">
        <v>1631.89</v>
      </c>
      <c r="S707" s="6">
        <v>15248.12</v>
      </c>
      <c r="T707" s="6">
        <v>12134.91</v>
      </c>
      <c r="U707" s="6">
        <v>6375.52</v>
      </c>
      <c r="V707" s="6">
        <v>3479.38</v>
      </c>
      <c r="W707" s="6">
        <v>709.71</v>
      </c>
      <c r="X707" s="6">
        <v>13677.32</v>
      </c>
      <c r="Y707" s="6">
        <v>20803.29</v>
      </c>
      <c r="Z707" s="6">
        <v>37.340000000000003</v>
      </c>
      <c r="AC707" s="20">
        <v>1212.9000000000001</v>
      </c>
    </row>
    <row r="708" spans="1:29">
      <c r="A708" s="5">
        <f t="shared" si="10"/>
        <v>41467</v>
      </c>
      <c r="B708" s="8">
        <v>15.23</v>
      </c>
      <c r="C708" s="8">
        <v>307.55</v>
      </c>
      <c r="D708" s="8">
        <v>35.67</v>
      </c>
      <c r="E708" s="8">
        <v>461.5</v>
      </c>
      <c r="F708" s="8">
        <v>45.69</v>
      </c>
      <c r="G708" s="8">
        <v>77.63</v>
      </c>
      <c r="H708" s="8">
        <v>89.99</v>
      </c>
      <c r="I708" s="8">
        <v>54.97</v>
      </c>
      <c r="J708" s="8">
        <v>50.41</v>
      </c>
      <c r="K708" s="8">
        <v>66.98</v>
      </c>
      <c r="L708" s="8">
        <v>41.03</v>
      </c>
      <c r="M708" s="8">
        <v>23.9</v>
      </c>
      <c r="N708" s="8">
        <v>48.54</v>
      </c>
      <c r="O708" s="8">
        <v>129.69</v>
      </c>
      <c r="P708" s="8">
        <v>14.94</v>
      </c>
      <c r="R708" s="6">
        <v>1680.19</v>
      </c>
      <c r="S708" s="6">
        <v>15070.18</v>
      </c>
      <c r="T708" s="6">
        <v>12462.18</v>
      </c>
      <c r="U708" s="6">
        <v>6544.94</v>
      </c>
      <c r="V708" s="6">
        <v>3600.08</v>
      </c>
      <c r="W708" s="6">
        <v>731.16</v>
      </c>
      <c r="X708" s="6">
        <v>14309.97</v>
      </c>
      <c r="Y708" s="6">
        <v>20854.669999999998</v>
      </c>
      <c r="Z708" s="6">
        <v>38.94</v>
      </c>
      <c r="AC708" s="20">
        <v>1277.8</v>
      </c>
    </row>
    <row r="709" spans="1:29">
      <c r="A709" s="5">
        <f t="shared" ref="A709:A772" si="11">A708+7</f>
        <v>41474</v>
      </c>
      <c r="B709" s="8">
        <v>15.18</v>
      </c>
      <c r="C709" s="8">
        <v>305.23</v>
      </c>
      <c r="D709" s="8">
        <v>31.4</v>
      </c>
      <c r="E709" s="8">
        <v>448.29</v>
      </c>
      <c r="F709" s="8">
        <v>47.7</v>
      </c>
      <c r="G709" s="8">
        <v>78.08</v>
      </c>
      <c r="H709" s="8">
        <v>92.23</v>
      </c>
      <c r="I709" s="8">
        <v>56.16</v>
      </c>
      <c r="J709" s="8">
        <v>49.95</v>
      </c>
      <c r="K709" s="8">
        <v>65.16</v>
      </c>
      <c r="L709" s="8">
        <v>41.09</v>
      </c>
      <c r="M709" s="8">
        <v>23.04</v>
      </c>
      <c r="N709" s="8">
        <v>47.79</v>
      </c>
      <c r="O709" s="8">
        <v>130.36000000000001</v>
      </c>
      <c r="P709" s="8">
        <v>16.54</v>
      </c>
      <c r="R709" s="6">
        <v>1692.09</v>
      </c>
      <c r="S709" s="6">
        <v>14799.4</v>
      </c>
      <c r="T709" s="6">
        <v>12685.13</v>
      </c>
      <c r="U709" s="6">
        <v>6630.67</v>
      </c>
      <c r="V709" s="6">
        <v>3587.61</v>
      </c>
      <c r="W709" s="6">
        <v>739.66</v>
      </c>
      <c r="X709" s="6">
        <v>14506.25</v>
      </c>
      <c r="Y709" s="6">
        <v>21277.279999999999</v>
      </c>
      <c r="Z709" s="6">
        <v>39.28</v>
      </c>
      <c r="AC709" s="20">
        <v>1293.3</v>
      </c>
    </row>
    <row r="710" spans="1:29">
      <c r="A710" s="5">
        <f t="shared" si="11"/>
        <v>41481</v>
      </c>
      <c r="B710" s="8">
        <v>15.75</v>
      </c>
      <c r="C710" s="8">
        <v>312.01</v>
      </c>
      <c r="D710" s="8">
        <v>31.62</v>
      </c>
      <c r="E710" s="8">
        <v>442.67</v>
      </c>
      <c r="F710" s="8">
        <v>47.68</v>
      </c>
      <c r="G710" s="8">
        <v>78</v>
      </c>
      <c r="H710" s="8">
        <v>92.83</v>
      </c>
      <c r="I710" s="8">
        <v>56.05</v>
      </c>
      <c r="J710" s="8">
        <v>51.02</v>
      </c>
      <c r="K710" s="8">
        <v>64.98</v>
      </c>
      <c r="L710" s="8">
        <v>40.64</v>
      </c>
      <c r="M710" s="8">
        <v>23.26</v>
      </c>
      <c r="N710" s="8">
        <v>48.49</v>
      </c>
      <c r="O710" s="8">
        <v>124.49</v>
      </c>
      <c r="P710" s="8">
        <v>17.82</v>
      </c>
      <c r="R710" s="6">
        <v>1691.65</v>
      </c>
      <c r="S710" s="6">
        <v>14909.6</v>
      </c>
      <c r="T710" s="6">
        <v>12647.9</v>
      </c>
      <c r="U710" s="6">
        <v>6554.79</v>
      </c>
      <c r="V710" s="6">
        <v>3613.16</v>
      </c>
      <c r="W710" s="6">
        <v>743.1</v>
      </c>
      <c r="X710" s="6">
        <v>14589.91</v>
      </c>
      <c r="Y710" s="6">
        <v>21362.42</v>
      </c>
      <c r="Z710" s="6">
        <v>39.83</v>
      </c>
      <c r="AC710" s="20">
        <v>1321.7</v>
      </c>
    </row>
    <row r="711" spans="1:29">
      <c r="A711" s="5">
        <f t="shared" si="11"/>
        <v>41488</v>
      </c>
      <c r="B711" s="8">
        <v>16.52</v>
      </c>
      <c r="C711" s="8">
        <v>304.20999999999998</v>
      </c>
      <c r="D711" s="8">
        <v>31.89</v>
      </c>
      <c r="E711" s="8">
        <v>453.28</v>
      </c>
      <c r="F711" s="8">
        <v>47.48</v>
      </c>
      <c r="G711" s="8">
        <v>78.75</v>
      </c>
      <c r="H711" s="8">
        <v>94.39</v>
      </c>
      <c r="I711" s="8">
        <v>56.49</v>
      </c>
      <c r="J711" s="8">
        <v>50.25</v>
      </c>
      <c r="K711" s="8">
        <v>66.510000000000005</v>
      </c>
      <c r="L711" s="8">
        <v>40.22</v>
      </c>
      <c r="M711" s="8">
        <v>23.22</v>
      </c>
      <c r="N711" s="8">
        <v>48.54</v>
      </c>
      <c r="O711" s="8">
        <v>134.33000000000001</v>
      </c>
      <c r="P711" s="8">
        <v>16.68</v>
      </c>
      <c r="R711" s="6">
        <v>1709.67</v>
      </c>
      <c r="S711" s="6">
        <v>15135.84</v>
      </c>
      <c r="T711" s="6">
        <v>12603.25</v>
      </c>
      <c r="U711" s="6">
        <v>6647.87</v>
      </c>
      <c r="V711" s="6">
        <v>3689.59</v>
      </c>
      <c r="W711" s="6">
        <v>760.99</v>
      </c>
      <c r="X711" s="6">
        <v>14129.98</v>
      </c>
      <c r="Y711" s="6">
        <v>21968.95</v>
      </c>
      <c r="Z711" s="6">
        <v>39.71</v>
      </c>
      <c r="AC711" s="20">
        <v>1310.5999999999999</v>
      </c>
    </row>
    <row r="712" spans="1:29">
      <c r="A712" s="5">
        <f t="shared" si="11"/>
        <v>41495</v>
      </c>
      <c r="B712" s="8">
        <v>16.23</v>
      </c>
      <c r="C712" s="8">
        <v>297.26</v>
      </c>
      <c r="D712" s="8">
        <v>32.700000000000003</v>
      </c>
      <c r="E712" s="8">
        <v>445.2</v>
      </c>
      <c r="F712" s="8">
        <v>48.3</v>
      </c>
      <c r="G712" s="8">
        <v>76.900000000000006</v>
      </c>
      <c r="H712" s="8">
        <v>92.36</v>
      </c>
      <c r="I712" s="8">
        <v>54.52</v>
      </c>
      <c r="J712" s="8">
        <v>49.32</v>
      </c>
      <c r="K712" s="8">
        <v>64.73</v>
      </c>
      <c r="L712" s="8">
        <v>40.159999999999997</v>
      </c>
      <c r="M712" s="8">
        <v>22.51</v>
      </c>
      <c r="N712" s="8">
        <v>48.39</v>
      </c>
      <c r="O712" s="8">
        <v>127.57</v>
      </c>
      <c r="P712" s="8">
        <v>17.420000000000002</v>
      </c>
      <c r="R712" s="6">
        <v>1691.42</v>
      </c>
      <c r="S712" s="6">
        <v>15464.3</v>
      </c>
      <c r="T712" s="6">
        <v>12542.13</v>
      </c>
      <c r="U712" s="6">
        <v>6583.39</v>
      </c>
      <c r="V712" s="6">
        <v>3660.11</v>
      </c>
      <c r="W712" s="6">
        <v>767.32</v>
      </c>
      <c r="X712" s="6">
        <v>14466.16</v>
      </c>
      <c r="Y712" s="6">
        <v>22190.97</v>
      </c>
      <c r="Z712" s="6">
        <v>39.36</v>
      </c>
      <c r="AC712" s="20">
        <v>1312.9</v>
      </c>
    </row>
    <row r="713" spans="1:29">
      <c r="A713" s="5">
        <f t="shared" si="11"/>
        <v>41502</v>
      </c>
      <c r="B713" s="8">
        <v>17.940000000000001</v>
      </c>
      <c r="C713" s="8">
        <v>284.82</v>
      </c>
      <c r="D713" s="8">
        <v>31.8</v>
      </c>
      <c r="E713" s="8">
        <v>428.45</v>
      </c>
      <c r="F713" s="8">
        <v>46</v>
      </c>
      <c r="G713" s="8">
        <v>74.11</v>
      </c>
      <c r="H713" s="8">
        <v>89.37</v>
      </c>
      <c r="I713" s="8">
        <v>53.29</v>
      </c>
      <c r="J713" s="8">
        <v>47.71</v>
      </c>
      <c r="K713" s="8">
        <v>62.17</v>
      </c>
      <c r="L713" s="8">
        <v>39.049999999999997</v>
      </c>
      <c r="M713" s="8">
        <v>21.92</v>
      </c>
      <c r="N713" s="8">
        <v>47.7</v>
      </c>
      <c r="O713" s="8">
        <v>128.88</v>
      </c>
      <c r="P713" s="8">
        <v>19.329999999999998</v>
      </c>
      <c r="R713" s="6">
        <v>1655.83</v>
      </c>
      <c r="S713" s="6">
        <v>15543.74</v>
      </c>
      <c r="T713" s="6">
        <v>12736.92</v>
      </c>
      <c r="U713" s="6">
        <v>6499.99</v>
      </c>
      <c r="V713" s="6">
        <v>3602.78</v>
      </c>
      <c r="W713" s="6">
        <v>771.92</v>
      </c>
      <c r="X713" s="6">
        <v>13615.19</v>
      </c>
      <c r="Y713" s="6">
        <v>21807.56</v>
      </c>
      <c r="Z713" s="6">
        <v>39.299999999999997</v>
      </c>
      <c r="AC713" s="20">
        <v>1371.7</v>
      </c>
    </row>
    <row r="714" spans="1:29">
      <c r="A714" s="5">
        <f t="shared" si="11"/>
        <v>41509</v>
      </c>
      <c r="B714" s="8">
        <v>17.89</v>
      </c>
      <c r="C714" s="8">
        <v>290.01</v>
      </c>
      <c r="D714" s="8">
        <v>34.75</v>
      </c>
      <c r="E714" s="8">
        <v>435.1</v>
      </c>
      <c r="F714" s="8">
        <v>44.95</v>
      </c>
      <c r="G714" s="8">
        <v>73.44</v>
      </c>
      <c r="H714" s="8">
        <v>88.41</v>
      </c>
      <c r="I714" s="8">
        <v>52.32</v>
      </c>
      <c r="J714" s="8">
        <v>47.61</v>
      </c>
      <c r="K714" s="8">
        <v>61.73</v>
      </c>
      <c r="L714" s="8">
        <v>38.520000000000003</v>
      </c>
      <c r="M714" s="8">
        <v>22.44</v>
      </c>
      <c r="N714" s="8">
        <v>47.73</v>
      </c>
      <c r="O714" s="8">
        <v>127.01</v>
      </c>
      <c r="P714" s="8">
        <v>20.07</v>
      </c>
      <c r="R714" s="6">
        <v>1663.5</v>
      </c>
      <c r="S714" s="6">
        <v>15558.83</v>
      </c>
      <c r="T714" s="6">
        <v>12762.3</v>
      </c>
      <c r="U714" s="6">
        <v>6492.1</v>
      </c>
      <c r="V714" s="6">
        <v>3657.79</v>
      </c>
      <c r="W714" s="6">
        <v>763.91</v>
      </c>
      <c r="X714" s="6">
        <v>13650.11</v>
      </c>
      <c r="Y714" s="6">
        <v>22517.81</v>
      </c>
      <c r="Z714" s="6">
        <v>38.65</v>
      </c>
      <c r="AC714" s="20">
        <v>1395.7</v>
      </c>
    </row>
    <row r="715" spans="1:29">
      <c r="A715" s="5">
        <f t="shared" si="11"/>
        <v>41516</v>
      </c>
      <c r="B715" s="8">
        <v>17.399999999999999</v>
      </c>
      <c r="C715" s="8">
        <v>280.98</v>
      </c>
      <c r="D715" s="8">
        <v>33.4</v>
      </c>
      <c r="E715" s="8">
        <v>423.45</v>
      </c>
      <c r="F715" s="8">
        <v>43.28</v>
      </c>
      <c r="G715" s="8">
        <v>72.98</v>
      </c>
      <c r="H715" s="8">
        <v>86.41</v>
      </c>
      <c r="I715" s="8">
        <v>50.53</v>
      </c>
      <c r="J715" s="8">
        <v>47.38</v>
      </c>
      <c r="K715" s="8">
        <v>60.83</v>
      </c>
      <c r="L715" s="8">
        <v>38.18</v>
      </c>
      <c r="M715" s="8">
        <v>21.98</v>
      </c>
      <c r="N715" s="8">
        <v>47.29</v>
      </c>
      <c r="O715" s="8">
        <v>120.79</v>
      </c>
      <c r="P715" s="8">
        <v>19.149999999999999</v>
      </c>
      <c r="R715" s="6">
        <v>1632.97</v>
      </c>
      <c r="S715" s="6">
        <v>15658.36</v>
      </c>
      <c r="T715" s="6">
        <v>12653.9</v>
      </c>
      <c r="U715" s="6">
        <v>6412.93</v>
      </c>
      <c r="V715" s="6">
        <v>3589.87</v>
      </c>
      <c r="W715" s="6">
        <v>741.41</v>
      </c>
      <c r="X715" s="6">
        <v>13660.55</v>
      </c>
      <c r="Y715" s="6">
        <v>21863.51</v>
      </c>
      <c r="Z715" s="6">
        <v>38.020000000000003</v>
      </c>
      <c r="AC715" s="20">
        <v>1396.1</v>
      </c>
    </row>
    <row r="716" spans="1:29">
      <c r="A716" s="5">
        <f t="shared" si="11"/>
        <v>41523</v>
      </c>
      <c r="B716" s="8">
        <v>17.79</v>
      </c>
      <c r="C716" s="8">
        <v>295.86</v>
      </c>
      <c r="D716" s="8">
        <v>31.15</v>
      </c>
      <c r="E716" s="8">
        <v>439.79</v>
      </c>
      <c r="F716" s="8">
        <v>44.78</v>
      </c>
      <c r="G716" s="8">
        <v>72.59</v>
      </c>
      <c r="H716" s="8">
        <v>87.16</v>
      </c>
      <c r="I716" s="8">
        <v>52.56</v>
      </c>
      <c r="J716" s="8">
        <v>46.34</v>
      </c>
      <c r="K716" s="8">
        <v>61.39</v>
      </c>
      <c r="L716" s="8">
        <v>38.35</v>
      </c>
      <c r="M716" s="8">
        <v>22.67</v>
      </c>
      <c r="N716" s="8">
        <v>47.49</v>
      </c>
      <c r="O716" s="8">
        <v>125.55</v>
      </c>
      <c r="P716" s="8">
        <v>19.079999999999998</v>
      </c>
      <c r="R716" s="6">
        <v>1655.17</v>
      </c>
      <c r="S716" s="6">
        <v>15425.51</v>
      </c>
      <c r="T716" s="6">
        <v>12820.92</v>
      </c>
      <c r="U716" s="6">
        <v>6547.33</v>
      </c>
      <c r="V716" s="6">
        <v>3660.01</v>
      </c>
      <c r="W716" s="6">
        <v>761.39</v>
      </c>
      <c r="X716" s="6">
        <v>13388.86</v>
      </c>
      <c r="Y716" s="6">
        <v>21731.37</v>
      </c>
      <c r="Z716" s="6">
        <v>39.97</v>
      </c>
      <c r="AC716" s="20">
        <v>1386.7</v>
      </c>
    </row>
    <row r="717" spans="1:29">
      <c r="A717" s="5">
        <f t="shared" si="11"/>
        <v>41530</v>
      </c>
      <c r="B717" s="8">
        <v>16.600000000000001</v>
      </c>
      <c r="C717" s="8">
        <v>297.92</v>
      </c>
      <c r="D717" s="8">
        <v>33.03</v>
      </c>
      <c r="E717" s="8">
        <v>444.53</v>
      </c>
      <c r="F717" s="8">
        <v>43.61</v>
      </c>
      <c r="G717" s="8">
        <v>74.36</v>
      </c>
      <c r="H717" s="8">
        <v>88.57</v>
      </c>
      <c r="I717" s="8">
        <v>52.59</v>
      </c>
      <c r="J717" s="8">
        <v>47.76</v>
      </c>
      <c r="K717" s="8">
        <v>66.69</v>
      </c>
      <c r="L717" s="8">
        <v>38.69</v>
      </c>
      <c r="M717" s="8">
        <v>23.44</v>
      </c>
      <c r="N717" s="8">
        <v>47.79</v>
      </c>
      <c r="O717" s="8">
        <v>126.8</v>
      </c>
      <c r="P717" s="8">
        <v>17.72</v>
      </c>
      <c r="R717" s="6">
        <v>1687.99</v>
      </c>
      <c r="S717" s="6">
        <v>15081.47</v>
      </c>
      <c r="T717" s="6">
        <v>12723.4</v>
      </c>
      <c r="U717" s="6">
        <v>6583.8</v>
      </c>
      <c r="V717" s="6">
        <v>3722.18</v>
      </c>
      <c r="W717" s="6">
        <v>772.04</v>
      </c>
      <c r="X717" s="6">
        <v>13860.81</v>
      </c>
      <c r="Y717" s="6">
        <v>22621.22</v>
      </c>
      <c r="Z717" s="6">
        <v>41.16</v>
      </c>
      <c r="AC717" s="20">
        <v>1308.4000000000001</v>
      </c>
    </row>
    <row r="718" spans="1:29">
      <c r="A718" s="5">
        <f t="shared" si="11"/>
        <v>41537</v>
      </c>
      <c r="B718" s="8">
        <v>16.690000000000001</v>
      </c>
      <c r="C718" s="8">
        <v>316.33999999999997</v>
      </c>
      <c r="D718" s="8">
        <v>32.79</v>
      </c>
      <c r="E718" s="8">
        <v>451.55</v>
      </c>
      <c r="F718" s="8">
        <v>44.17</v>
      </c>
      <c r="G718" s="8">
        <v>75.83</v>
      </c>
      <c r="H718" s="8">
        <v>89.68</v>
      </c>
      <c r="I718" s="8">
        <v>52.8</v>
      </c>
      <c r="J718" s="8">
        <v>47.78</v>
      </c>
      <c r="K718" s="8">
        <v>65.010000000000005</v>
      </c>
      <c r="L718" s="8">
        <v>39.4</v>
      </c>
      <c r="M718" s="8">
        <v>23.77</v>
      </c>
      <c r="N718" s="8">
        <v>48.01</v>
      </c>
      <c r="O718" s="8">
        <v>129.44999999999999</v>
      </c>
      <c r="P718" s="8">
        <v>18.61</v>
      </c>
      <c r="R718" s="6">
        <v>1709.91</v>
      </c>
      <c r="S718" s="6">
        <v>15010.51</v>
      </c>
      <c r="T718" s="6">
        <v>12806.47</v>
      </c>
      <c r="U718" s="6">
        <v>6596.43</v>
      </c>
      <c r="V718" s="6">
        <v>3774.73</v>
      </c>
      <c r="W718" s="6">
        <v>785.88</v>
      </c>
      <c r="X718" s="6">
        <v>14404.67</v>
      </c>
      <c r="Y718" s="6">
        <v>22915.279999999999</v>
      </c>
      <c r="Z718" s="6">
        <v>42.08</v>
      </c>
      <c r="AC718" s="20">
        <v>1332.5</v>
      </c>
    </row>
    <row r="719" spans="1:29">
      <c r="A719" s="5">
        <f t="shared" si="11"/>
        <v>41544</v>
      </c>
      <c r="B719" s="8">
        <v>17.239999999999998</v>
      </c>
      <c r="C719" s="8">
        <v>316.01</v>
      </c>
      <c r="D719" s="8">
        <v>33.270000000000003</v>
      </c>
      <c r="E719" s="8">
        <v>438.19</v>
      </c>
      <c r="F719" s="8">
        <v>47.25</v>
      </c>
      <c r="G719" s="8">
        <v>74.36</v>
      </c>
      <c r="H719" s="8">
        <v>86.73</v>
      </c>
      <c r="I719" s="8">
        <v>52.24</v>
      </c>
      <c r="J719" s="8">
        <v>47</v>
      </c>
      <c r="K719" s="8">
        <v>65.19</v>
      </c>
      <c r="L719" s="8">
        <v>38.4</v>
      </c>
      <c r="M719" s="8">
        <v>22.98</v>
      </c>
      <c r="N719" s="8">
        <v>47.79</v>
      </c>
      <c r="O719" s="8">
        <v>130.26</v>
      </c>
      <c r="P719" s="8">
        <v>18.53</v>
      </c>
      <c r="R719" s="6">
        <v>1691.75</v>
      </c>
      <c r="S719" s="6">
        <v>14810.31</v>
      </c>
      <c r="T719" s="6">
        <v>12844.08</v>
      </c>
      <c r="U719" s="6">
        <v>6512.66</v>
      </c>
      <c r="V719" s="6">
        <v>3781.59</v>
      </c>
      <c r="W719" s="6">
        <v>781.29</v>
      </c>
      <c r="X719" s="6">
        <v>14742.42</v>
      </c>
      <c r="Y719" s="6">
        <v>23502.51</v>
      </c>
      <c r="Z719" s="6">
        <v>41.24</v>
      </c>
      <c r="AC719" s="20">
        <v>1338.4</v>
      </c>
    </row>
    <row r="720" spans="1:29">
      <c r="A720" s="5">
        <f t="shared" si="11"/>
        <v>41551</v>
      </c>
      <c r="B720" s="8">
        <v>17.25</v>
      </c>
      <c r="C720" s="8">
        <v>319.04000000000002</v>
      </c>
      <c r="D720" s="8">
        <v>33.880000000000003</v>
      </c>
      <c r="E720" s="8">
        <v>436.17</v>
      </c>
      <c r="F720" s="8">
        <v>49.71</v>
      </c>
      <c r="G720" s="8">
        <v>72.8</v>
      </c>
      <c r="H720" s="8">
        <v>87.31</v>
      </c>
      <c r="I720" s="8">
        <v>52.67</v>
      </c>
      <c r="J720" s="8">
        <v>47.1</v>
      </c>
      <c r="K720" s="8">
        <v>65.3</v>
      </c>
      <c r="L720" s="8">
        <v>37.200000000000003</v>
      </c>
      <c r="M720" s="8">
        <v>22.81</v>
      </c>
      <c r="N720" s="8">
        <v>48.23</v>
      </c>
      <c r="O720" s="8">
        <v>128.01</v>
      </c>
      <c r="P720" s="8">
        <v>18.03</v>
      </c>
      <c r="R720" s="6">
        <v>1690.5</v>
      </c>
      <c r="S720" s="6">
        <v>14922.5</v>
      </c>
      <c r="T720" s="6">
        <v>12758.65</v>
      </c>
      <c r="U720" s="6">
        <v>6453.88</v>
      </c>
      <c r="V720" s="6">
        <v>3807.75</v>
      </c>
      <c r="W720" s="6">
        <v>777.34</v>
      </c>
      <c r="X720" s="6">
        <v>14760.07</v>
      </c>
      <c r="Y720" s="6">
        <v>23207.040000000001</v>
      </c>
      <c r="Z720" s="6">
        <v>42.11</v>
      </c>
      <c r="AC720" s="20">
        <v>1309.7</v>
      </c>
    </row>
    <row r="721" spans="1:29">
      <c r="A721" s="5">
        <f t="shared" si="11"/>
        <v>41558</v>
      </c>
      <c r="B721" s="8">
        <v>17.600000000000001</v>
      </c>
      <c r="C721" s="8">
        <v>310.89</v>
      </c>
      <c r="D721" s="8">
        <v>34.130000000000003</v>
      </c>
      <c r="E721" s="8">
        <v>435.99</v>
      </c>
      <c r="F721" s="8">
        <v>48.26</v>
      </c>
      <c r="G721" s="8">
        <v>74.819999999999993</v>
      </c>
      <c r="H721" s="8">
        <v>89.45</v>
      </c>
      <c r="I721" s="8">
        <v>52.51</v>
      </c>
      <c r="J721" s="8">
        <v>47.09</v>
      </c>
      <c r="K721" s="8">
        <v>66.209999999999994</v>
      </c>
      <c r="L721" s="8">
        <v>37.770000000000003</v>
      </c>
      <c r="M721" s="8">
        <v>23.26</v>
      </c>
      <c r="N721" s="8">
        <v>47.29</v>
      </c>
      <c r="O721" s="8">
        <v>131.65</v>
      </c>
      <c r="P721" s="8">
        <v>17.23</v>
      </c>
      <c r="R721" s="6">
        <v>1703.2</v>
      </c>
      <c r="S721" s="6">
        <v>15376.06</v>
      </c>
      <c r="T721" s="6">
        <v>12892.11</v>
      </c>
      <c r="U721" s="6">
        <v>6487.19</v>
      </c>
      <c r="V721" s="6">
        <v>3791.87</v>
      </c>
      <c r="W721" s="6">
        <v>784.17</v>
      </c>
      <c r="X721" s="6">
        <v>14024.31</v>
      </c>
      <c r="Y721" s="6">
        <v>23138.54</v>
      </c>
      <c r="Z721" s="6">
        <v>42.83</v>
      </c>
      <c r="AC721" s="20">
        <v>1268</v>
      </c>
    </row>
    <row r="722" spans="1:29">
      <c r="A722" s="5">
        <f t="shared" si="11"/>
        <v>41565</v>
      </c>
      <c r="B722" s="8">
        <v>18.170000000000002</v>
      </c>
      <c r="C722" s="8">
        <v>328.93</v>
      </c>
      <c r="D722" s="8">
        <v>34.96</v>
      </c>
      <c r="E722" s="8">
        <v>505.7</v>
      </c>
      <c r="F722" s="8">
        <v>47.62</v>
      </c>
      <c r="G722" s="8">
        <v>75.709999999999994</v>
      </c>
      <c r="H722" s="8">
        <v>91.63</v>
      </c>
      <c r="I722" s="8">
        <v>54.3</v>
      </c>
      <c r="J722" s="8">
        <v>50.01</v>
      </c>
      <c r="K722" s="8">
        <v>67.150000000000006</v>
      </c>
      <c r="L722" s="8">
        <v>38.78</v>
      </c>
      <c r="M722" s="8">
        <v>23.88</v>
      </c>
      <c r="N722" s="8">
        <v>46.61</v>
      </c>
      <c r="O722" s="8">
        <v>129.52000000000001</v>
      </c>
      <c r="P722" s="8">
        <v>18.52</v>
      </c>
      <c r="R722" s="6">
        <v>1744.5</v>
      </c>
      <c r="S722" s="6">
        <v>15451.09</v>
      </c>
      <c r="T722" s="6">
        <v>13136.09</v>
      </c>
      <c r="U722" s="6">
        <v>6622.58</v>
      </c>
      <c r="V722" s="6">
        <v>3914.28</v>
      </c>
      <c r="W722" s="6">
        <v>798.39</v>
      </c>
      <c r="X722" s="6">
        <v>14404.74</v>
      </c>
      <c r="Y722" s="6">
        <v>23218.32</v>
      </c>
      <c r="Z722" s="6">
        <v>43.31</v>
      </c>
      <c r="AC722" s="20">
        <v>1314.4</v>
      </c>
    </row>
    <row r="723" spans="1:29">
      <c r="A723" s="5">
        <f t="shared" si="11"/>
        <v>41572</v>
      </c>
      <c r="B723" s="8">
        <v>18.78</v>
      </c>
      <c r="C723" s="8">
        <v>363.39</v>
      </c>
      <c r="D723" s="8">
        <v>35.729999999999997</v>
      </c>
      <c r="E723" s="8">
        <v>507.6</v>
      </c>
      <c r="F723" s="8">
        <v>48.05</v>
      </c>
      <c r="G723" s="8">
        <v>76.08</v>
      </c>
      <c r="H723" s="8">
        <v>92.09</v>
      </c>
      <c r="I723" s="8">
        <v>52.77</v>
      </c>
      <c r="J723" s="8">
        <v>50.71</v>
      </c>
      <c r="K723" s="8">
        <v>69.260000000000005</v>
      </c>
      <c r="L723" s="8">
        <v>39.03</v>
      </c>
      <c r="M723" s="8">
        <v>24.24</v>
      </c>
      <c r="N723" s="8">
        <v>46.54</v>
      </c>
      <c r="O723" s="8">
        <v>128.69</v>
      </c>
      <c r="P723" s="8">
        <v>20.14</v>
      </c>
      <c r="R723" s="6">
        <v>1759.77</v>
      </c>
      <c r="S723" s="6">
        <v>15258.24</v>
      </c>
      <c r="T723" s="6">
        <v>13399.42</v>
      </c>
      <c r="U723" s="6">
        <v>6721.34</v>
      </c>
      <c r="V723" s="6">
        <v>3943.36</v>
      </c>
      <c r="W723" s="6">
        <v>798.18</v>
      </c>
      <c r="X723" s="6">
        <v>14561.54</v>
      </c>
      <c r="Y723" s="6">
        <v>23340.1</v>
      </c>
      <c r="Z723" s="6">
        <v>42.75</v>
      </c>
      <c r="AC723" s="20">
        <v>1352.4</v>
      </c>
    </row>
    <row r="724" spans="1:29">
      <c r="A724" s="5">
        <f t="shared" si="11"/>
        <v>41579</v>
      </c>
      <c r="B724" s="8">
        <v>18.57</v>
      </c>
      <c r="C724" s="8">
        <v>359</v>
      </c>
      <c r="D724" s="8">
        <v>35.53</v>
      </c>
      <c r="E724" s="8">
        <v>513.52</v>
      </c>
      <c r="F724" s="8">
        <v>50.11</v>
      </c>
      <c r="G724" s="8">
        <v>77.069999999999993</v>
      </c>
      <c r="H724" s="8">
        <v>93.37</v>
      </c>
      <c r="I724" s="8">
        <v>52.51</v>
      </c>
      <c r="J724" s="8">
        <v>50.49</v>
      </c>
      <c r="K724" s="8">
        <v>69.010000000000005</v>
      </c>
      <c r="L724" s="8">
        <v>39.61</v>
      </c>
      <c r="M724" s="8">
        <v>24.33</v>
      </c>
      <c r="N724" s="8">
        <v>45.23</v>
      </c>
      <c r="O724" s="8">
        <v>129.76</v>
      </c>
      <c r="P724" s="8">
        <v>18.010000000000002</v>
      </c>
      <c r="R724" s="6">
        <v>1761.64</v>
      </c>
      <c r="S724" s="6">
        <v>15072.58</v>
      </c>
      <c r="T724" s="6">
        <v>13337.46</v>
      </c>
      <c r="U724" s="6">
        <v>6734.74</v>
      </c>
      <c r="V724" s="6">
        <v>3922.04</v>
      </c>
      <c r="W724" s="6">
        <v>800.03</v>
      </c>
      <c r="X724" s="6">
        <v>14088.19</v>
      </c>
      <c r="Y724" s="6">
        <v>22698.34</v>
      </c>
      <c r="Z724" s="6">
        <v>42.47</v>
      </c>
      <c r="AC724" s="20">
        <v>1313.1</v>
      </c>
    </row>
    <row r="725" spans="1:29">
      <c r="A725" s="5">
        <f t="shared" si="11"/>
        <v>41586</v>
      </c>
      <c r="B725" s="8">
        <v>18.59</v>
      </c>
      <c r="C725" s="8">
        <v>350.31</v>
      </c>
      <c r="D725" s="8">
        <v>37.78</v>
      </c>
      <c r="E725" s="8">
        <v>508.01</v>
      </c>
      <c r="F725" s="8">
        <v>50.77</v>
      </c>
      <c r="G725" s="8">
        <v>77.959999999999994</v>
      </c>
      <c r="H725" s="8">
        <v>94.05</v>
      </c>
      <c r="I725" s="8">
        <v>53.96</v>
      </c>
      <c r="J725" s="8">
        <v>50.2</v>
      </c>
      <c r="K725" s="8">
        <v>68.58</v>
      </c>
      <c r="L725" s="8">
        <v>40.049999999999997</v>
      </c>
      <c r="M725" s="8">
        <v>24.09</v>
      </c>
      <c r="N725" s="8">
        <v>46.8</v>
      </c>
      <c r="O725" s="8">
        <v>127.37</v>
      </c>
      <c r="P725" s="8">
        <v>18.22</v>
      </c>
      <c r="R725" s="6">
        <v>1770.61</v>
      </c>
      <c r="S725" s="6">
        <v>15237.11</v>
      </c>
      <c r="T725" s="6">
        <v>13378.33</v>
      </c>
      <c r="U725" s="6">
        <v>6708.42</v>
      </c>
      <c r="V725" s="6">
        <v>3919.23</v>
      </c>
      <c r="W725" s="6">
        <v>799.71</v>
      </c>
      <c r="X725" s="6">
        <v>14201.57</v>
      </c>
      <c r="Y725" s="6">
        <v>23249.79</v>
      </c>
      <c r="Z725" s="6">
        <v>41.16</v>
      </c>
      <c r="AC725" s="20">
        <v>1284.5</v>
      </c>
    </row>
    <row r="726" spans="1:29">
      <c r="A726" s="5">
        <f t="shared" si="11"/>
        <v>41593</v>
      </c>
      <c r="B726" s="8">
        <v>18.75</v>
      </c>
      <c r="C726" s="8">
        <v>369.17</v>
      </c>
      <c r="D726" s="8">
        <v>37.840000000000003</v>
      </c>
      <c r="E726" s="8">
        <v>516.78</v>
      </c>
      <c r="F726" s="8">
        <v>49.79</v>
      </c>
      <c r="G726" s="8">
        <v>79.22</v>
      </c>
      <c r="H726" s="8">
        <v>94.39</v>
      </c>
      <c r="I726" s="8">
        <v>54.87</v>
      </c>
      <c r="J726" s="8">
        <v>50.31</v>
      </c>
      <c r="K726" s="8">
        <v>70</v>
      </c>
      <c r="L726" s="8">
        <v>40.22</v>
      </c>
      <c r="M726" s="8">
        <v>24.52</v>
      </c>
      <c r="N726" s="8">
        <v>48.07</v>
      </c>
      <c r="O726" s="8">
        <v>127.98</v>
      </c>
      <c r="P726" s="8">
        <v>18.07</v>
      </c>
      <c r="R726" s="6">
        <v>1798.18</v>
      </c>
      <c r="S726" s="6">
        <v>15399.65</v>
      </c>
      <c r="T726" s="6">
        <v>13482.57</v>
      </c>
      <c r="U726" s="6">
        <v>6693.44</v>
      </c>
      <c r="V726" s="6">
        <v>3985.97</v>
      </c>
      <c r="W726" s="6">
        <v>805.21</v>
      </c>
      <c r="X726" s="6">
        <v>14086.8</v>
      </c>
      <c r="Y726" s="6">
        <v>22744.39</v>
      </c>
      <c r="Z726" s="6">
        <v>42.25</v>
      </c>
      <c r="AC726" s="20">
        <v>1287.3</v>
      </c>
    </row>
    <row r="727" spans="1:29">
      <c r="A727" s="5">
        <f t="shared" si="11"/>
        <v>41600</v>
      </c>
      <c r="B727" s="8">
        <v>18.559999999999999</v>
      </c>
      <c r="C727" s="8">
        <v>372.31</v>
      </c>
      <c r="D727" s="8">
        <v>37.57</v>
      </c>
      <c r="E727" s="8">
        <v>515.94000000000005</v>
      </c>
      <c r="F727" s="8">
        <v>49.57</v>
      </c>
      <c r="G727" s="8">
        <v>79.81</v>
      </c>
      <c r="H727" s="8">
        <v>95.25</v>
      </c>
      <c r="I727" s="8">
        <v>57.46</v>
      </c>
      <c r="J727" s="8">
        <v>50.22</v>
      </c>
      <c r="K727" s="8">
        <v>70.2</v>
      </c>
      <c r="L727" s="8">
        <v>40.43</v>
      </c>
      <c r="M727" s="8">
        <v>23.87</v>
      </c>
      <c r="N727" s="8">
        <v>48.94</v>
      </c>
      <c r="O727" s="8">
        <v>126.31</v>
      </c>
      <c r="P727" s="8">
        <v>16.38</v>
      </c>
      <c r="R727" s="6">
        <v>1804.76</v>
      </c>
      <c r="S727" s="6">
        <v>15570.28</v>
      </c>
      <c r="T727" s="6">
        <v>13478.34</v>
      </c>
      <c r="U727" s="6">
        <v>6674.3</v>
      </c>
      <c r="V727" s="6">
        <v>3991.65</v>
      </c>
      <c r="W727" s="6">
        <v>801.99</v>
      </c>
      <c r="X727" s="6">
        <v>15165.92</v>
      </c>
      <c r="Y727" s="6">
        <v>23032.15</v>
      </c>
      <c r="Z727" s="6">
        <v>42.05</v>
      </c>
      <c r="AC727" s="20">
        <v>1244</v>
      </c>
    </row>
    <row r="728" spans="1:29">
      <c r="A728" s="5">
        <f t="shared" si="11"/>
        <v>41607</v>
      </c>
      <c r="B728" s="8">
        <v>19.86</v>
      </c>
      <c r="C728" s="8">
        <v>393.62</v>
      </c>
      <c r="D728" s="8">
        <v>38.130000000000003</v>
      </c>
      <c r="E728" s="8">
        <v>529.79</v>
      </c>
      <c r="F728" s="8">
        <v>50.5</v>
      </c>
      <c r="G728" s="8">
        <v>81.010000000000005</v>
      </c>
      <c r="H728" s="8">
        <v>94.66</v>
      </c>
      <c r="I728" s="8">
        <v>57.22</v>
      </c>
      <c r="J728" s="8">
        <v>49.62</v>
      </c>
      <c r="K728" s="8">
        <v>70.540000000000006</v>
      </c>
      <c r="L728" s="8">
        <v>40.19</v>
      </c>
      <c r="M728" s="8">
        <v>23.84</v>
      </c>
      <c r="N728" s="8">
        <v>49.83</v>
      </c>
      <c r="O728" s="8">
        <v>125.05</v>
      </c>
      <c r="P728" s="8">
        <v>16.489999999999998</v>
      </c>
      <c r="R728" s="6">
        <v>1805.81</v>
      </c>
      <c r="S728" s="6">
        <v>15615.55</v>
      </c>
      <c r="T728" s="6">
        <v>13395.4</v>
      </c>
      <c r="U728" s="6">
        <v>6650.57</v>
      </c>
      <c r="V728" s="6">
        <v>4059.89</v>
      </c>
      <c r="W728" s="6">
        <v>804.64</v>
      </c>
      <c r="X728" s="6">
        <v>15381.72</v>
      </c>
      <c r="Y728" s="6">
        <v>23696.28</v>
      </c>
      <c r="Z728" s="6">
        <v>42.35</v>
      </c>
      <c r="AC728" s="20">
        <v>1250.5999999999999</v>
      </c>
    </row>
    <row r="729" spans="1:29">
      <c r="A729" s="5">
        <f t="shared" si="11"/>
        <v>41614</v>
      </c>
      <c r="B729" s="8">
        <v>20</v>
      </c>
      <c r="C729" s="8">
        <v>386.95</v>
      </c>
      <c r="D729" s="8">
        <v>38.36</v>
      </c>
      <c r="E729" s="8">
        <v>534.92999999999995</v>
      </c>
      <c r="F729" s="8">
        <v>50.53</v>
      </c>
      <c r="G729" s="8">
        <v>79.94</v>
      </c>
      <c r="H729" s="8">
        <v>94.44</v>
      </c>
      <c r="I729" s="8">
        <v>56.06</v>
      </c>
      <c r="J729" s="8">
        <v>49.48</v>
      </c>
      <c r="K729" s="8">
        <v>71.459999999999994</v>
      </c>
      <c r="L729" s="8">
        <v>40.46</v>
      </c>
      <c r="M729" s="8">
        <v>24.82</v>
      </c>
      <c r="N729" s="8">
        <v>49.39</v>
      </c>
      <c r="O729" s="8">
        <v>122.74</v>
      </c>
      <c r="P729" s="8">
        <v>15.4</v>
      </c>
      <c r="R729" s="6">
        <v>1805.09</v>
      </c>
      <c r="S729" s="6">
        <v>15761.78</v>
      </c>
      <c r="T729" s="6">
        <v>13280.72</v>
      </c>
      <c r="U729" s="6">
        <v>6551.99</v>
      </c>
      <c r="V729" s="6">
        <v>4062.52</v>
      </c>
      <c r="W729" s="6">
        <v>781.07</v>
      </c>
      <c r="X729" s="6">
        <v>15661.87</v>
      </c>
      <c r="Y729" s="6">
        <v>23881.29</v>
      </c>
      <c r="Z729" s="6">
        <v>41.94</v>
      </c>
      <c r="AC729" s="20">
        <v>1230.3</v>
      </c>
    </row>
    <row r="730" spans="1:29">
      <c r="A730" s="5">
        <f t="shared" si="11"/>
        <v>41621</v>
      </c>
      <c r="B730" s="8">
        <v>19.8</v>
      </c>
      <c r="C730" s="8">
        <v>384.24</v>
      </c>
      <c r="D730" s="8">
        <v>36.69</v>
      </c>
      <c r="E730" s="8">
        <v>530.39</v>
      </c>
      <c r="F730" s="8">
        <v>50.87</v>
      </c>
      <c r="G730" s="8">
        <v>78.08</v>
      </c>
      <c r="H730" s="8">
        <v>91.35</v>
      </c>
      <c r="I730" s="8">
        <v>56.17</v>
      </c>
      <c r="J730" s="8">
        <v>47.84</v>
      </c>
      <c r="K730" s="8">
        <v>69.62</v>
      </c>
      <c r="L730" s="8">
        <v>39.229999999999997</v>
      </c>
      <c r="M730" s="8">
        <v>24.29</v>
      </c>
      <c r="N730" s="8">
        <v>48.38</v>
      </c>
      <c r="O730" s="8">
        <v>119.22</v>
      </c>
      <c r="P730" s="8">
        <v>16.739999999999998</v>
      </c>
      <c r="R730" s="6">
        <v>1775.32</v>
      </c>
      <c r="S730" s="6">
        <v>15961.7</v>
      </c>
      <c r="T730" s="6">
        <v>13125.7</v>
      </c>
      <c r="U730" s="6">
        <v>6439.96</v>
      </c>
      <c r="V730" s="6">
        <v>4000.98</v>
      </c>
      <c r="W730" s="6">
        <v>766.88</v>
      </c>
      <c r="X730" s="6">
        <v>15299.86</v>
      </c>
      <c r="Y730" s="6">
        <v>23743.1</v>
      </c>
      <c r="Z730" s="6">
        <v>40.950000000000003</v>
      </c>
      <c r="AC730" s="20">
        <v>1235.7</v>
      </c>
    </row>
    <row r="731" spans="1:29">
      <c r="A731" s="5">
        <f t="shared" si="11"/>
        <v>41628</v>
      </c>
      <c r="B731" s="8">
        <v>19.61</v>
      </c>
      <c r="C731" s="8">
        <v>402.2</v>
      </c>
      <c r="D731" s="8">
        <v>36.799999999999997</v>
      </c>
      <c r="E731" s="8">
        <v>550.29999999999995</v>
      </c>
      <c r="F731" s="8">
        <v>50.47</v>
      </c>
      <c r="G731" s="8">
        <v>77.430000000000007</v>
      </c>
      <c r="H731" s="8">
        <v>92.09</v>
      </c>
      <c r="I731" s="8">
        <v>57.7</v>
      </c>
      <c r="J731" s="8">
        <v>48.08</v>
      </c>
      <c r="K731" s="8">
        <v>72.400000000000006</v>
      </c>
      <c r="L731" s="8">
        <v>40.04</v>
      </c>
      <c r="M731" s="8">
        <v>25.06</v>
      </c>
      <c r="N731" s="8">
        <v>49.32</v>
      </c>
      <c r="O731" s="8">
        <v>118.75</v>
      </c>
      <c r="P731" s="8">
        <v>16.579999999999998</v>
      </c>
      <c r="R731" s="6">
        <v>1818.31</v>
      </c>
      <c r="S731" s="6">
        <v>16064.77</v>
      </c>
      <c r="T731" s="6">
        <v>13399.6</v>
      </c>
      <c r="U731" s="6">
        <v>6606.58</v>
      </c>
      <c r="V731" s="6">
        <v>4104.74</v>
      </c>
      <c r="W731" s="6">
        <v>791.62</v>
      </c>
      <c r="X731" s="6">
        <v>15403.11</v>
      </c>
      <c r="Y731" s="6">
        <v>23245.96</v>
      </c>
      <c r="Z731" s="6">
        <v>40.479999999999997</v>
      </c>
      <c r="AC731" s="20">
        <v>1205.0999999999999</v>
      </c>
    </row>
    <row r="732" spans="1:29">
      <c r="A732" s="5">
        <f t="shared" si="11"/>
        <v>41635</v>
      </c>
      <c r="B732" s="8">
        <v>20</v>
      </c>
      <c r="C732" s="8">
        <v>398.08</v>
      </c>
      <c r="D732" s="8">
        <v>37.29</v>
      </c>
      <c r="E732" s="8">
        <v>559.20000000000005</v>
      </c>
      <c r="F732" s="8">
        <v>51.84</v>
      </c>
      <c r="G732" s="8">
        <v>78.47</v>
      </c>
      <c r="H732" s="8">
        <v>92.35</v>
      </c>
      <c r="I732" s="8">
        <v>58.14</v>
      </c>
      <c r="J732" s="8">
        <v>49.17</v>
      </c>
      <c r="K732" s="8">
        <v>74.349999999999994</v>
      </c>
      <c r="L732" s="8">
        <v>40.659999999999997</v>
      </c>
      <c r="M732" s="8">
        <v>25.6</v>
      </c>
      <c r="N732" s="8">
        <v>49.79</v>
      </c>
      <c r="O732" s="8">
        <v>121.88</v>
      </c>
      <c r="P732" s="8">
        <v>17.46</v>
      </c>
      <c r="R732" s="6">
        <v>1841.4</v>
      </c>
      <c r="S732" s="6">
        <v>16086.41</v>
      </c>
      <c r="T732" s="6">
        <v>13587.98</v>
      </c>
      <c r="U732" s="6">
        <v>6750.87</v>
      </c>
      <c r="V732" s="6">
        <v>4156.59</v>
      </c>
      <c r="W732" s="6">
        <v>807.23</v>
      </c>
      <c r="X732" s="6">
        <v>15870.42</v>
      </c>
      <c r="Y732" s="6">
        <v>22812.18</v>
      </c>
      <c r="Z732" s="6">
        <v>41.3</v>
      </c>
      <c r="AC732" s="20">
        <v>1216.0999999999999</v>
      </c>
    </row>
    <row r="733" spans="1:29">
      <c r="A733" s="5">
        <f t="shared" si="11"/>
        <v>41642</v>
      </c>
      <c r="B733" s="8">
        <v>19.32</v>
      </c>
      <c r="C733" s="8">
        <v>396.44</v>
      </c>
      <c r="D733" s="8">
        <v>36.909999999999997</v>
      </c>
      <c r="E733" s="8">
        <v>552.5</v>
      </c>
      <c r="F733" s="8">
        <v>53.99</v>
      </c>
      <c r="G733" s="8">
        <v>78.650000000000006</v>
      </c>
      <c r="H733" s="8">
        <v>91.85</v>
      </c>
      <c r="I733" s="8">
        <v>58.66</v>
      </c>
      <c r="J733" s="8">
        <v>48.42</v>
      </c>
      <c r="K733" s="8">
        <v>76.11</v>
      </c>
      <c r="L733" s="8">
        <v>40.46</v>
      </c>
      <c r="M733" s="8">
        <v>25.78</v>
      </c>
      <c r="N733" s="8">
        <v>49.73</v>
      </c>
      <c r="O733" s="8">
        <v>120.51</v>
      </c>
      <c r="P733" s="8">
        <v>18.149999999999999</v>
      </c>
      <c r="R733" s="6">
        <v>1831.37</v>
      </c>
      <c r="S733" s="6">
        <v>16020.2</v>
      </c>
      <c r="T733" s="6">
        <v>13548.86</v>
      </c>
      <c r="U733" s="6">
        <v>6730.67</v>
      </c>
      <c r="V733" s="6">
        <v>4131.91</v>
      </c>
      <c r="W733" s="6">
        <v>804.51</v>
      </c>
      <c r="X733" s="6">
        <v>16178.94</v>
      </c>
      <c r="Y733" s="6">
        <v>23243.24</v>
      </c>
      <c r="Z733" s="6">
        <v>40.119999999999997</v>
      </c>
      <c r="AC733" s="20">
        <v>1238.4000000000001</v>
      </c>
    </row>
    <row r="734" spans="1:29">
      <c r="A734" s="5">
        <f t="shared" si="11"/>
        <v>41649</v>
      </c>
      <c r="B734" s="8">
        <v>19.03</v>
      </c>
      <c r="C734" s="8">
        <v>397.66</v>
      </c>
      <c r="D734" s="8">
        <v>36.04</v>
      </c>
      <c r="E734" s="8">
        <v>565.09</v>
      </c>
      <c r="F734" s="8">
        <v>54.92</v>
      </c>
      <c r="G734" s="8">
        <v>78.040000000000006</v>
      </c>
      <c r="H734" s="8">
        <v>94.74</v>
      </c>
      <c r="I734" s="8">
        <v>58.49</v>
      </c>
      <c r="J734" s="8">
        <v>47.75</v>
      </c>
      <c r="K734" s="8">
        <v>75.39</v>
      </c>
      <c r="L734" s="8">
        <v>40.130000000000003</v>
      </c>
      <c r="M734" s="8">
        <v>25.53</v>
      </c>
      <c r="N734" s="8">
        <v>49.88</v>
      </c>
      <c r="O734" s="8">
        <v>120.81</v>
      </c>
      <c r="P734" s="8">
        <v>18.18</v>
      </c>
      <c r="R734" s="6">
        <v>1842.37</v>
      </c>
      <c r="S734" s="6">
        <v>15755.36</v>
      </c>
      <c r="T734" s="6">
        <v>13747.52</v>
      </c>
      <c r="U734" s="6">
        <v>6739.94</v>
      </c>
      <c r="V734" s="6">
        <v>4174.66</v>
      </c>
      <c r="W734" s="6">
        <v>806.52</v>
      </c>
      <c r="X734" s="6">
        <v>16291.31</v>
      </c>
      <c r="Y734" s="6">
        <v>22817.279999999999</v>
      </c>
      <c r="Z734" s="6">
        <v>40.270000000000003</v>
      </c>
      <c r="AC734" s="20">
        <v>1246.7</v>
      </c>
    </row>
    <row r="735" spans="1:29">
      <c r="A735" s="5">
        <f t="shared" si="11"/>
        <v>41656</v>
      </c>
      <c r="B735" s="8">
        <v>19.309999999999999</v>
      </c>
      <c r="C735" s="8">
        <v>399.61</v>
      </c>
      <c r="D735" s="8">
        <v>36.380000000000003</v>
      </c>
      <c r="E735" s="8">
        <v>575.26</v>
      </c>
      <c r="F735" s="8">
        <v>55.29</v>
      </c>
      <c r="G735" s="8">
        <v>76.19</v>
      </c>
      <c r="H735" s="8">
        <v>95.06</v>
      </c>
      <c r="I735" s="8">
        <v>58.11</v>
      </c>
      <c r="J735" s="8">
        <v>48.35</v>
      </c>
      <c r="K735" s="8">
        <v>73.98</v>
      </c>
      <c r="L735" s="8">
        <v>39.28</v>
      </c>
      <c r="M735" s="8">
        <v>25.85</v>
      </c>
      <c r="N735" s="8">
        <v>51.95</v>
      </c>
      <c r="O735" s="8">
        <v>119.19</v>
      </c>
      <c r="P735" s="8">
        <v>18.77</v>
      </c>
      <c r="R735" s="6">
        <v>1838.7</v>
      </c>
      <c r="S735" s="6">
        <v>16221.14</v>
      </c>
      <c r="T735" s="6">
        <v>13888.21</v>
      </c>
      <c r="U735" s="6">
        <v>6829.3</v>
      </c>
      <c r="V735" s="6">
        <v>4197.58</v>
      </c>
      <c r="W735" s="6">
        <v>816.69</v>
      </c>
      <c r="X735" s="6">
        <v>15912.06</v>
      </c>
      <c r="Y735" s="6">
        <v>22846.25</v>
      </c>
      <c r="Z735" s="6">
        <v>39.79</v>
      </c>
      <c r="AC735" s="20">
        <v>1251.7</v>
      </c>
    </row>
    <row r="736" spans="1:29">
      <c r="A736" s="5">
        <f t="shared" si="11"/>
        <v>41663</v>
      </c>
      <c r="B736" s="8">
        <v>19.5</v>
      </c>
      <c r="C736" s="8">
        <v>387.6</v>
      </c>
      <c r="D736" s="8">
        <v>36.81</v>
      </c>
      <c r="E736" s="8">
        <v>561.91</v>
      </c>
      <c r="F736" s="8">
        <v>55.28</v>
      </c>
      <c r="G736" s="8">
        <v>74.42</v>
      </c>
      <c r="H736" s="8">
        <v>90.61</v>
      </c>
      <c r="I736" s="8">
        <v>55.09</v>
      </c>
      <c r="J736" s="8">
        <v>47.63</v>
      </c>
      <c r="K736" s="8">
        <v>72.72</v>
      </c>
      <c r="L736" s="8">
        <v>38.840000000000003</v>
      </c>
      <c r="M736" s="8">
        <v>24.81</v>
      </c>
      <c r="N736" s="8">
        <v>51.98</v>
      </c>
      <c r="O736" s="8">
        <v>117.88</v>
      </c>
      <c r="P736" s="8">
        <v>19.03</v>
      </c>
      <c r="R736" s="6">
        <v>1790.29</v>
      </c>
      <c r="S736" s="6">
        <v>16478.41</v>
      </c>
      <c r="T736" s="6">
        <v>13717.76</v>
      </c>
      <c r="U736" s="6">
        <v>6663.74</v>
      </c>
      <c r="V736" s="6">
        <v>4128.17</v>
      </c>
      <c r="W736" s="6">
        <v>790.58</v>
      </c>
      <c r="X736" s="6">
        <v>15734.46</v>
      </c>
      <c r="Y736" s="6">
        <v>23133.35</v>
      </c>
      <c r="Z736" s="6">
        <v>38.24</v>
      </c>
      <c r="AC736" s="20">
        <v>1264.5</v>
      </c>
    </row>
    <row r="737" spans="1:29">
      <c r="A737" s="5">
        <f t="shared" si="11"/>
        <v>41670</v>
      </c>
      <c r="B737" s="8">
        <v>17.88</v>
      </c>
      <c r="C737" s="8">
        <v>358.69</v>
      </c>
      <c r="D737" s="8">
        <v>37.840000000000003</v>
      </c>
      <c r="E737" s="8">
        <v>590.48</v>
      </c>
      <c r="F737" s="8">
        <v>58.05</v>
      </c>
      <c r="G737" s="8">
        <v>74.680000000000007</v>
      </c>
      <c r="H737" s="8">
        <v>88.47</v>
      </c>
      <c r="I737" s="8">
        <v>55.36</v>
      </c>
      <c r="J737" s="8">
        <v>48.02</v>
      </c>
      <c r="K737" s="8">
        <v>72.61</v>
      </c>
      <c r="L737" s="8">
        <v>37.82</v>
      </c>
      <c r="M737" s="8">
        <v>24.54</v>
      </c>
      <c r="N737" s="8">
        <v>52.97</v>
      </c>
      <c r="O737" s="8">
        <v>114.76</v>
      </c>
      <c r="P737" s="8">
        <v>19.28</v>
      </c>
      <c r="R737" s="6">
        <v>1782.59</v>
      </c>
      <c r="S737" s="6">
        <v>16469.990000000002</v>
      </c>
      <c r="T737" s="6">
        <v>13694.94</v>
      </c>
      <c r="U737" s="6">
        <v>6510.44</v>
      </c>
      <c r="V737" s="6">
        <v>4103.88</v>
      </c>
      <c r="W737" s="6">
        <v>786.58</v>
      </c>
      <c r="X737" s="6">
        <v>15391.56</v>
      </c>
      <c r="Y737" s="6">
        <v>22450.06</v>
      </c>
      <c r="Z737" s="6">
        <v>38.19</v>
      </c>
      <c r="AC737" s="20">
        <v>1240.0999999999999</v>
      </c>
    </row>
    <row r="738" spans="1:29">
      <c r="A738" s="5">
        <f t="shared" si="11"/>
        <v>41677</v>
      </c>
      <c r="B738" s="8">
        <v>18.559999999999999</v>
      </c>
      <c r="C738" s="8">
        <v>361.08</v>
      </c>
      <c r="D738" s="8">
        <v>36.56</v>
      </c>
      <c r="E738" s="8">
        <v>588.72</v>
      </c>
      <c r="F738" s="8">
        <v>55.31</v>
      </c>
      <c r="G738" s="8">
        <v>73.75</v>
      </c>
      <c r="H738" s="8">
        <v>90.04</v>
      </c>
      <c r="I738" s="8">
        <v>56.62</v>
      </c>
      <c r="J738" s="8">
        <v>46.81</v>
      </c>
      <c r="K738" s="8">
        <v>75.67</v>
      </c>
      <c r="L738" s="8">
        <v>37.950000000000003</v>
      </c>
      <c r="M738" s="8">
        <v>24.21</v>
      </c>
      <c r="N738" s="8">
        <v>54.77</v>
      </c>
      <c r="O738" s="8">
        <v>117.38</v>
      </c>
      <c r="P738" s="8">
        <v>18.89</v>
      </c>
      <c r="R738" s="6">
        <v>1797.02</v>
      </c>
      <c r="S738" s="6">
        <v>16437.05</v>
      </c>
      <c r="T738" s="6">
        <v>13786.5</v>
      </c>
      <c r="U738" s="6">
        <v>6571.68</v>
      </c>
      <c r="V738" s="6">
        <v>4125.8599999999997</v>
      </c>
      <c r="W738" s="6">
        <v>795.47</v>
      </c>
      <c r="X738" s="6">
        <v>14914.53</v>
      </c>
      <c r="Y738" s="6">
        <v>22035.42</v>
      </c>
      <c r="Z738" s="6">
        <v>38.729999999999997</v>
      </c>
      <c r="AC738" s="20">
        <v>1263.3</v>
      </c>
    </row>
    <row r="739" spans="1:29">
      <c r="A739" s="5">
        <f t="shared" si="11"/>
        <v>41684</v>
      </c>
      <c r="B739" s="8">
        <v>19.43</v>
      </c>
      <c r="C739" s="8">
        <v>357.35</v>
      </c>
      <c r="D739" s="8">
        <v>37.619999999999997</v>
      </c>
      <c r="E739" s="8">
        <v>601.4</v>
      </c>
      <c r="F739" s="8">
        <v>53.86</v>
      </c>
      <c r="G739" s="8">
        <v>75.790000000000006</v>
      </c>
      <c r="H739" s="8">
        <v>92.76</v>
      </c>
      <c r="I739" s="8">
        <v>58.15</v>
      </c>
      <c r="J739" s="8">
        <v>46.51</v>
      </c>
      <c r="K739" s="8">
        <v>79.23</v>
      </c>
      <c r="L739" s="8">
        <v>38.93</v>
      </c>
      <c r="M739" s="8">
        <v>24.76</v>
      </c>
      <c r="N739" s="8">
        <v>55.44</v>
      </c>
      <c r="O739" s="8">
        <v>115.17</v>
      </c>
      <c r="P739" s="8">
        <v>20.34</v>
      </c>
      <c r="R739" s="6">
        <v>1838.63</v>
      </c>
      <c r="S739" s="6">
        <v>16458.560000000001</v>
      </c>
      <c r="T739" s="6">
        <v>14054.76</v>
      </c>
      <c r="U739" s="6">
        <v>6663.62</v>
      </c>
      <c r="V739" s="6">
        <v>4244.03</v>
      </c>
      <c r="W739" s="6">
        <v>815.91</v>
      </c>
      <c r="X739" s="6">
        <v>14462.41</v>
      </c>
      <c r="Y739" s="6">
        <v>21636.85</v>
      </c>
      <c r="Z739" s="6">
        <v>39.659999999999997</v>
      </c>
      <c r="AC739" s="20">
        <v>1319</v>
      </c>
    </row>
    <row r="740" spans="1:29">
      <c r="A740" s="5">
        <f t="shared" si="11"/>
        <v>41691</v>
      </c>
      <c r="B740" s="8">
        <v>18.760000000000002</v>
      </c>
      <c r="C740" s="8">
        <v>346.76</v>
      </c>
      <c r="D740" s="8">
        <v>37.979999999999997</v>
      </c>
      <c r="E740" s="8">
        <v>601.89</v>
      </c>
      <c r="F740" s="8">
        <v>55.45</v>
      </c>
      <c r="G740" s="8">
        <v>73.12</v>
      </c>
      <c r="H740" s="8">
        <v>91.52</v>
      </c>
      <c r="I740" s="8">
        <v>57.61</v>
      </c>
      <c r="J740" s="8">
        <v>47.27</v>
      </c>
      <c r="K740" s="8">
        <v>80.13</v>
      </c>
      <c r="L740" s="8">
        <v>37.18</v>
      </c>
      <c r="M740" s="8">
        <v>24.42</v>
      </c>
      <c r="N740" s="8">
        <v>56.03</v>
      </c>
      <c r="O740" s="8">
        <v>116.34</v>
      </c>
      <c r="P740" s="8">
        <v>20.95</v>
      </c>
      <c r="R740" s="6">
        <v>1836.25</v>
      </c>
      <c r="S740" s="6">
        <v>15879.11</v>
      </c>
      <c r="T740" s="6">
        <v>14205.72</v>
      </c>
      <c r="U740" s="6">
        <v>6838.06</v>
      </c>
      <c r="V740" s="6">
        <v>4263.41</v>
      </c>
      <c r="W740" s="6">
        <v>824.27</v>
      </c>
      <c r="X740" s="6">
        <v>14313.03</v>
      </c>
      <c r="Y740" s="6">
        <v>22298.41</v>
      </c>
      <c r="Z740" s="6">
        <v>39.43</v>
      </c>
      <c r="AC740" s="20">
        <v>1323.9</v>
      </c>
    </row>
    <row r="741" spans="1:29">
      <c r="A741" s="5">
        <f t="shared" si="11"/>
        <v>41698</v>
      </c>
      <c r="B741" s="8">
        <v>18.79</v>
      </c>
      <c r="C741" s="8">
        <v>362.1</v>
      </c>
      <c r="D741" s="8">
        <v>38.31</v>
      </c>
      <c r="E741" s="8">
        <v>607.82000000000005</v>
      </c>
      <c r="F741" s="8">
        <v>56.5</v>
      </c>
      <c r="G741" s="8">
        <v>74.7</v>
      </c>
      <c r="H741" s="8">
        <v>92.12</v>
      </c>
      <c r="I741" s="8">
        <v>56.82</v>
      </c>
      <c r="J741" s="8">
        <v>47.58</v>
      </c>
      <c r="K741" s="8">
        <v>80.81</v>
      </c>
      <c r="L741" s="8">
        <v>38.200000000000003</v>
      </c>
      <c r="M741" s="8">
        <v>24.76</v>
      </c>
      <c r="N741" s="8">
        <v>56.99</v>
      </c>
      <c r="O741" s="8">
        <v>115.3</v>
      </c>
      <c r="P741" s="8">
        <v>20.38</v>
      </c>
      <c r="R741" s="6">
        <v>1859.45</v>
      </c>
      <c r="S741" s="6">
        <v>15698.85</v>
      </c>
      <c r="T741" s="6">
        <v>14209.59</v>
      </c>
      <c r="U741" s="6">
        <v>6809.7</v>
      </c>
      <c r="V741" s="6">
        <v>4308.12</v>
      </c>
      <c r="W741" s="6">
        <v>829.01</v>
      </c>
      <c r="X741" s="6">
        <v>14865.67</v>
      </c>
      <c r="Y741" s="6">
        <v>22568.240000000002</v>
      </c>
      <c r="Z741" s="6">
        <v>39.479999999999997</v>
      </c>
      <c r="AC741" s="20">
        <v>1321.4</v>
      </c>
    </row>
    <row r="742" spans="1:29">
      <c r="A742" s="5">
        <f t="shared" si="11"/>
        <v>41705</v>
      </c>
      <c r="B742" s="8">
        <v>18.940000000000001</v>
      </c>
      <c r="C742" s="8">
        <v>372.06</v>
      </c>
      <c r="D742" s="8">
        <v>37.9</v>
      </c>
      <c r="E742" s="8">
        <v>607.39</v>
      </c>
      <c r="F742" s="8">
        <v>55.84</v>
      </c>
      <c r="G742" s="8">
        <v>74.58</v>
      </c>
      <c r="H742" s="8">
        <v>93.32</v>
      </c>
      <c r="I742" s="8">
        <v>59.4</v>
      </c>
      <c r="J742" s="8">
        <v>47.15</v>
      </c>
      <c r="K742" s="8">
        <v>82.21</v>
      </c>
      <c r="L742" s="8">
        <v>38.549999999999997</v>
      </c>
      <c r="M742" s="8">
        <v>24.64</v>
      </c>
      <c r="N742" s="8">
        <v>57.47</v>
      </c>
      <c r="O742" s="8">
        <v>113.96</v>
      </c>
      <c r="P742" s="8">
        <v>19.91</v>
      </c>
      <c r="R742" s="6">
        <v>1878.04</v>
      </c>
      <c r="S742" s="6">
        <v>15794.08</v>
      </c>
      <c r="T742" s="6">
        <v>14299.08</v>
      </c>
      <c r="U742" s="6">
        <v>6712.67</v>
      </c>
      <c r="V742" s="6">
        <v>4336.22</v>
      </c>
      <c r="W742" s="6">
        <v>822.35</v>
      </c>
      <c r="X742" s="6">
        <v>14841.07</v>
      </c>
      <c r="Y742" s="6">
        <v>22836.959999999999</v>
      </c>
      <c r="Z742" s="6">
        <v>39.520000000000003</v>
      </c>
      <c r="AC742" s="20">
        <v>1338.1</v>
      </c>
    </row>
    <row r="743" spans="1:29">
      <c r="A743" s="5">
        <f t="shared" si="11"/>
        <v>41712</v>
      </c>
      <c r="B743" s="8">
        <v>18.739999999999998</v>
      </c>
      <c r="C743" s="8">
        <v>373.74</v>
      </c>
      <c r="D743" s="8">
        <v>37.700000000000003</v>
      </c>
      <c r="E743" s="8">
        <v>586.4</v>
      </c>
      <c r="F743" s="8">
        <v>56.49</v>
      </c>
      <c r="G743" s="8">
        <v>74.28</v>
      </c>
      <c r="H743" s="8">
        <v>92.81</v>
      </c>
      <c r="I743" s="8">
        <v>56.8</v>
      </c>
      <c r="J743" s="8">
        <v>46.08</v>
      </c>
      <c r="K743" s="8">
        <v>80.069999999999993</v>
      </c>
      <c r="L743" s="8">
        <v>38.17</v>
      </c>
      <c r="M743" s="8">
        <v>24.5</v>
      </c>
      <c r="N743" s="8">
        <v>55.7</v>
      </c>
      <c r="O743" s="8">
        <v>108.76</v>
      </c>
      <c r="P743" s="8">
        <v>20.91</v>
      </c>
      <c r="R743" s="6">
        <v>1841.13</v>
      </c>
      <c r="S743" s="6">
        <v>16154.39</v>
      </c>
      <c r="T743" s="6">
        <v>14227.66</v>
      </c>
      <c r="U743" s="6">
        <v>6527.89</v>
      </c>
      <c r="V743" s="6">
        <v>4245.3999999999996</v>
      </c>
      <c r="W743" s="6">
        <v>796.98</v>
      </c>
      <c r="X743" s="6">
        <v>15274.07</v>
      </c>
      <c r="Y743" s="6">
        <v>22660.49</v>
      </c>
      <c r="Z743" s="6">
        <v>38.4</v>
      </c>
      <c r="AC743" s="20">
        <v>1379</v>
      </c>
    </row>
    <row r="744" spans="1:29">
      <c r="A744" s="5">
        <f t="shared" si="11"/>
        <v>41719</v>
      </c>
      <c r="B744" s="8">
        <v>19.03</v>
      </c>
      <c r="C744" s="8">
        <v>360.62</v>
      </c>
      <c r="D744" s="8">
        <v>40.159999999999997</v>
      </c>
      <c r="E744" s="8">
        <v>591.52</v>
      </c>
      <c r="F744" s="8">
        <v>56.39</v>
      </c>
      <c r="G744" s="8">
        <v>76.099999999999994</v>
      </c>
      <c r="H744" s="8">
        <v>95.93</v>
      </c>
      <c r="I744" s="8">
        <v>60.17</v>
      </c>
      <c r="J744" s="8">
        <v>46.91</v>
      </c>
      <c r="K744" s="8">
        <v>80.349999999999994</v>
      </c>
      <c r="L744" s="8">
        <v>38.44</v>
      </c>
      <c r="M744" s="8">
        <v>25.17</v>
      </c>
      <c r="N744" s="8">
        <v>54.66</v>
      </c>
      <c r="O744" s="8">
        <v>107.37</v>
      </c>
      <c r="P744" s="8">
        <v>19.399999999999999</v>
      </c>
      <c r="R744" s="6">
        <v>1866.4</v>
      </c>
      <c r="S744" s="6">
        <v>16103.3</v>
      </c>
      <c r="T744" s="6">
        <v>14335.76</v>
      </c>
      <c r="U744" s="6">
        <v>6557.17</v>
      </c>
      <c r="V744" s="6">
        <v>4276.79</v>
      </c>
      <c r="W744" s="6">
        <v>816.86</v>
      </c>
      <c r="X744" s="6">
        <v>14327.66</v>
      </c>
      <c r="Y744" s="6">
        <v>21539.49</v>
      </c>
      <c r="Z744" s="6">
        <v>38.979999999999997</v>
      </c>
      <c r="AC744" s="20">
        <v>1336</v>
      </c>
    </row>
    <row r="745" spans="1:29">
      <c r="A745" s="5">
        <f t="shared" si="11"/>
        <v>41726</v>
      </c>
      <c r="B745" s="8">
        <v>19.170000000000002</v>
      </c>
      <c r="C745" s="8">
        <v>338.29</v>
      </c>
      <c r="D745" s="8">
        <v>40.299999999999997</v>
      </c>
      <c r="E745" s="8">
        <v>558.46</v>
      </c>
      <c r="F745" s="8">
        <v>55.19</v>
      </c>
      <c r="G745" s="8">
        <v>76.010000000000005</v>
      </c>
      <c r="H745" s="8">
        <v>97.44</v>
      </c>
      <c r="I745" s="8">
        <v>60.04</v>
      </c>
      <c r="J745" s="8">
        <v>47.42</v>
      </c>
      <c r="K745" s="8">
        <v>78.989999999999995</v>
      </c>
      <c r="L745" s="8">
        <v>38.950000000000003</v>
      </c>
      <c r="M745" s="8">
        <v>25.62</v>
      </c>
      <c r="N745" s="8">
        <v>55.98</v>
      </c>
      <c r="O745" s="8">
        <v>112.83</v>
      </c>
      <c r="P745" s="8">
        <v>18.3</v>
      </c>
      <c r="R745" s="6">
        <v>1857.62</v>
      </c>
      <c r="S745" s="6">
        <v>16321.71</v>
      </c>
      <c r="T745" s="6">
        <v>14260.72</v>
      </c>
      <c r="U745" s="6">
        <v>6615.58</v>
      </c>
      <c r="V745" s="6">
        <v>4155.76</v>
      </c>
      <c r="W745" s="6">
        <v>833.37</v>
      </c>
      <c r="X745" s="6">
        <v>14224.23</v>
      </c>
      <c r="Y745" s="6">
        <v>21436.7</v>
      </c>
      <c r="Z745" s="6">
        <v>40.74</v>
      </c>
      <c r="AC745" s="20">
        <v>1293.8</v>
      </c>
    </row>
    <row r="746" spans="1:29">
      <c r="A746" s="5">
        <f t="shared" si="11"/>
        <v>41733</v>
      </c>
      <c r="B746" s="8">
        <v>18.989999999999998</v>
      </c>
      <c r="C746" s="8">
        <v>323</v>
      </c>
      <c r="D746" s="8">
        <v>39.869999999999997</v>
      </c>
      <c r="E746" s="8">
        <v>541.65</v>
      </c>
      <c r="F746" s="8">
        <v>55.84</v>
      </c>
      <c r="G746" s="8">
        <v>77.31</v>
      </c>
      <c r="H746" s="8">
        <v>98.42</v>
      </c>
      <c r="I746" s="8">
        <v>59.81</v>
      </c>
      <c r="J746" s="8">
        <v>48.04</v>
      </c>
      <c r="K746" s="8">
        <v>80.430000000000007</v>
      </c>
      <c r="L746" s="8">
        <v>38.22</v>
      </c>
      <c r="M746" s="8">
        <v>26.16</v>
      </c>
      <c r="N746" s="8">
        <v>56.12</v>
      </c>
      <c r="O746" s="8">
        <v>111.26</v>
      </c>
      <c r="P746" s="8">
        <v>18.48</v>
      </c>
      <c r="R746" s="6">
        <v>1865.09</v>
      </c>
      <c r="S746" s="6">
        <v>16452.72</v>
      </c>
      <c r="T746" s="6">
        <v>14393.1</v>
      </c>
      <c r="U746" s="6">
        <v>6695.55</v>
      </c>
      <c r="V746" s="6">
        <v>4127.7299999999996</v>
      </c>
      <c r="W746" s="6">
        <v>845.92</v>
      </c>
      <c r="X746" s="6">
        <v>14696.03</v>
      </c>
      <c r="Y746" s="6">
        <v>22065.53</v>
      </c>
      <c r="Z746" s="6">
        <v>41.3</v>
      </c>
      <c r="AC746" s="20">
        <v>1303.2</v>
      </c>
    </row>
    <row r="747" spans="1:29">
      <c r="A747" s="5">
        <f t="shared" si="11"/>
        <v>41740</v>
      </c>
      <c r="B747" s="8">
        <v>18.559999999999999</v>
      </c>
      <c r="C747" s="8">
        <v>311.73</v>
      </c>
      <c r="D747" s="8">
        <v>39.21</v>
      </c>
      <c r="E747" s="8">
        <v>529.15</v>
      </c>
      <c r="F747" s="8">
        <v>53.02</v>
      </c>
      <c r="G747" s="8">
        <v>76.5</v>
      </c>
      <c r="H747" s="8">
        <v>96.87</v>
      </c>
      <c r="I747" s="8">
        <v>55.3</v>
      </c>
      <c r="J747" s="8">
        <v>47.07</v>
      </c>
      <c r="K747" s="8">
        <v>77.010000000000005</v>
      </c>
      <c r="L747" s="8">
        <v>38.630000000000003</v>
      </c>
      <c r="M747" s="8">
        <v>26.18</v>
      </c>
      <c r="N747" s="8">
        <v>55.92</v>
      </c>
      <c r="O747" s="8">
        <v>104.89</v>
      </c>
      <c r="P747" s="8">
        <v>18.62</v>
      </c>
      <c r="R747" s="6">
        <v>1815.69</v>
      </c>
      <c r="S747" s="6">
        <v>16065.67</v>
      </c>
      <c r="T747" s="6">
        <v>14257.69</v>
      </c>
      <c r="U747" s="6">
        <v>6561.7</v>
      </c>
      <c r="V747" s="6">
        <v>3999.73</v>
      </c>
      <c r="W747" s="6">
        <v>823.59</v>
      </c>
      <c r="X747" s="6">
        <v>15063.77</v>
      </c>
      <c r="Y747" s="6">
        <v>22510.080000000002</v>
      </c>
      <c r="Z747" s="6">
        <v>41.83</v>
      </c>
      <c r="AC747" s="20">
        <v>1318.7</v>
      </c>
    </row>
    <row r="748" spans="1:29">
      <c r="A748" s="5">
        <f t="shared" si="11"/>
        <v>41747</v>
      </c>
      <c r="B748" s="8">
        <v>18.75</v>
      </c>
      <c r="C748" s="8">
        <v>324.91000000000003</v>
      </c>
      <c r="D748" s="8">
        <v>40.01</v>
      </c>
      <c r="E748" s="8">
        <v>534.63</v>
      </c>
      <c r="F748" s="8">
        <v>51.93</v>
      </c>
      <c r="G748" s="8">
        <v>77.66</v>
      </c>
      <c r="H748" s="8">
        <v>98.96</v>
      </c>
      <c r="I748" s="8">
        <v>55.22</v>
      </c>
      <c r="J748" s="8">
        <v>47.6</v>
      </c>
      <c r="K748" s="8">
        <v>79.989999999999995</v>
      </c>
      <c r="L748" s="8">
        <v>40.72</v>
      </c>
      <c r="M748" s="8">
        <v>27.04</v>
      </c>
      <c r="N748" s="8">
        <v>56.47</v>
      </c>
      <c r="O748" s="8">
        <v>108.02</v>
      </c>
      <c r="P748" s="8">
        <v>17.98</v>
      </c>
      <c r="R748" s="6">
        <v>1864.85</v>
      </c>
      <c r="S748" s="6">
        <v>16302.77</v>
      </c>
      <c r="T748" s="6">
        <v>14500.39</v>
      </c>
      <c r="U748" s="6">
        <v>6625.25</v>
      </c>
      <c r="V748" s="6">
        <v>4095.52</v>
      </c>
      <c r="W748" s="6">
        <v>834.84</v>
      </c>
      <c r="X748" s="6">
        <v>13960.05</v>
      </c>
      <c r="Y748" s="6">
        <v>23003.64</v>
      </c>
      <c r="Z748" s="6">
        <v>42.01</v>
      </c>
      <c r="AC748" s="20">
        <v>1293.4000000000001</v>
      </c>
    </row>
    <row r="749" spans="1:29">
      <c r="A749" s="5">
        <f t="shared" si="11"/>
        <v>41754</v>
      </c>
      <c r="B749" s="8">
        <v>20.43</v>
      </c>
      <c r="C749" s="8">
        <v>303.83</v>
      </c>
      <c r="D749" s="8">
        <v>39.909999999999997</v>
      </c>
      <c r="E749" s="8">
        <v>514.77</v>
      </c>
      <c r="F749" s="8">
        <v>49.16</v>
      </c>
      <c r="G749" s="8">
        <v>78.62</v>
      </c>
      <c r="H749" s="8">
        <v>99.79</v>
      </c>
      <c r="I749" s="8">
        <v>55.7</v>
      </c>
      <c r="J749" s="8">
        <v>45.94</v>
      </c>
      <c r="K749" s="8">
        <v>78.23</v>
      </c>
      <c r="L749" s="8">
        <v>41.01</v>
      </c>
      <c r="M749" s="8">
        <v>26.26</v>
      </c>
      <c r="N749" s="8">
        <v>57.24</v>
      </c>
      <c r="O749" s="8">
        <v>106.49</v>
      </c>
      <c r="P749" s="8">
        <v>17.89</v>
      </c>
      <c r="R749" s="6">
        <v>1863.4</v>
      </c>
      <c r="S749" s="6">
        <v>16323.06</v>
      </c>
      <c r="T749" s="6">
        <v>14533.57</v>
      </c>
      <c r="U749" s="6">
        <v>6685.69</v>
      </c>
      <c r="V749" s="6">
        <v>4075.56</v>
      </c>
      <c r="W749" s="6">
        <v>833.64</v>
      </c>
      <c r="X749" s="6">
        <v>14516.27</v>
      </c>
      <c r="Y749" s="6">
        <v>22760.240000000002</v>
      </c>
      <c r="Z749" s="6">
        <v>40.82</v>
      </c>
      <c r="AC749" s="20">
        <v>1300.7</v>
      </c>
    </row>
    <row r="750" spans="1:29">
      <c r="A750" s="5">
        <f t="shared" si="11"/>
        <v>41761</v>
      </c>
      <c r="B750" s="8">
        <v>21.16</v>
      </c>
      <c r="C750" s="8">
        <v>308.01</v>
      </c>
      <c r="D750" s="8">
        <v>39.69</v>
      </c>
      <c r="E750" s="8">
        <v>526.48</v>
      </c>
      <c r="F750" s="8">
        <v>51.99</v>
      </c>
      <c r="G750" s="8">
        <v>79.12</v>
      </c>
      <c r="H750" s="8">
        <v>99.31</v>
      </c>
      <c r="I750" s="8">
        <v>55.58</v>
      </c>
      <c r="J750" s="8">
        <v>47.12</v>
      </c>
      <c r="K750" s="8">
        <v>80.31</v>
      </c>
      <c r="L750" s="8">
        <v>40.950000000000003</v>
      </c>
      <c r="M750" s="8">
        <v>26.41</v>
      </c>
      <c r="N750" s="8">
        <v>58.22</v>
      </c>
      <c r="O750" s="8">
        <v>109.93</v>
      </c>
      <c r="P750" s="8">
        <v>17.399999999999999</v>
      </c>
      <c r="R750" s="6">
        <v>1881.14</v>
      </c>
      <c r="S750" s="6">
        <v>16412.71</v>
      </c>
      <c r="T750" s="6">
        <v>14765.15</v>
      </c>
      <c r="U750" s="6">
        <v>6822.42</v>
      </c>
      <c r="V750" s="6">
        <v>4123.8999999999996</v>
      </c>
      <c r="W750" s="6">
        <v>837.74</v>
      </c>
      <c r="X750" s="6">
        <v>14429.26</v>
      </c>
      <c r="Y750" s="6">
        <v>22223.53</v>
      </c>
      <c r="Z750" s="6">
        <v>41.61</v>
      </c>
      <c r="AC750" s="20">
        <v>1302.5999999999999</v>
      </c>
    </row>
    <row r="751" spans="1:29">
      <c r="A751" s="5">
        <f t="shared" si="11"/>
        <v>41768</v>
      </c>
      <c r="B751" s="8">
        <v>20.91</v>
      </c>
      <c r="C751" s="8">
        <v>292.24</v>
      </c>
      <c r="D751" s="8">
        <v>39.54</v>
      </c>
      <c r="E751" s="8">
        <v>517.30999999999995</v>
      </c>
      <c r="F751" s="8">
        <v>49.73</v>
      </c>
      <c r="G751" s="8">
        <v>79.2</v>
      </c>
      <c r="H751" s="8">
        <v>100.91</v>
      </c>
      <c r="I751" s="8">
        <v>54.01</v>
      </c>
      <c r="J751" s="8">
        <v>48.48</v>
      </c>
      <c r="K751" s="8">
        <v>81.95</v>
      </c>
      <c r="L751" s="8">
        <v>40.869999999999997</v>
      </c>
      <c r="M751" s="8">
        <v>26.3</v>
      </c>
      <c r="N751" s="8">
        <v>55.21</v>
      </c>
      <c r="O751" s="8">
        <v>108.87</v>
      </c>
      <c r="P751" s="8">
        <v>17.23</v>
      </c>
      <c r="R751" s="6">
        <v>1878.48</v>
      </c>
      <c r="S751" s="6">
        <v>16026.75</v>
      </c>
      <c r="T751" s="6">
        <v>14534.06</v>
      </c>
      <c r="U751" s="6">
        <v>6814.57</v>
      </c>
      <c r="V751" s="6">
        <v>4071.87</v>
      </c>
      <c r="W751" s="6">
        <v>842.33</v>
      </c>
      <c r="X751" s="6">
        <v>14457.51</v>
      </c>
      <c r="Y751" s="6">
        <v>22260.67</v>
      </c>
      <c r="Z751" s="6">
        <v>41.62</v>
      </c>
      <c r="AC751" s="20">
        <v>1287.3</v>
      </c>
    </row>
    <row r="752" spans="1:29">
      <c r="A752" s="5">
        <f t="shared" si="11"/>
        <v>41775</v>
      </c>
      <c r="B752" s="8">
        <v>21.34</v>
      </c>
      <c r="C752" s="8">
        <v>297.7</v>
      </c>
      <c r="D752" s="8">
        <v>39.83</v>
      </c>
      <c r="E752" s="8">
        <v>519.20000000000005</v>
      </c>
      <c r="F752" s="8">
        <v>51.11</v>
      </c>
      <c r="G752" s="8">
        <v>77.010000000000005</v>
      </c>
      <c r="H752" s="8">
        <v>100.58</v>
      </c>
      <c r="I752" s="8">
        <v>53.31</v>
      </c>
      <c r="J752" s="8">
        <v>49.07</v>
      </c>
      <c r="K752" s="8">
        <v>80.39</v>
      </c>
      <c r="L752" s="8">
        <v>40.89</v>
      </c>
      <c r="M752" s="8">
        <v>25.82</v>
      </c>
      <c r="N752" s="8">
        <v>55.87</v>
      </c>
      <c r="O752" s="8">
        <v>109.61</v>
      </c>
      <c r="P752" s="8">
        <v>16.62</v>
      </c>
      <c r="R752" s="6">
        <v>1877.86</v>
      </c>
      <c r="S752" s="6">
        <v>16408.54</v>
      </c>
      <c r="T752" s="6">
        <v>14514.74</v>
      </c>
      <c r="U752" s="6">
        <v>6855.81</v>
      </c>
      <c r="V752" s="6">
        <v>4090.59</v>
      </c>
      <c r="W752" s="6">
        <v>840.22</v>
      </c>
      <c r="X752" s="6">
        <v>14199.59</v>
      </c>
      <c r="Y752" s="6">
        <v>21862.99</v>
      </c>
      <c r="Z752" s="6">
        <v>42.94</v>
      </c>
      <c r="AC752" s="20">
        <v>1293.3</v>
      </c>
    </row>
    <row r="753" spans="1:29">
      <c r="A753" s="5">
        <f t="shared" si="11"/>
        <v>41782</v>
      </c>
      <c r="B753" s="8">
        <v>21.93</v>
      </c>
      <c r="C753" s="8">
        <v>312.24</v>
      </c>
      <c r="D753" s="8">
        <v>40.119999999999997</v>
      </c>
      <c r="E753" s="8">
        <v>551.19000000000005</v>
      </c>
      <c r="F753" s="8">
        <v>52.7</v>
      </c>
      <c r="G753" s="8">
        <v>75.61</v>
      </c>
      <c r="H753" s="8">
        <v>100.98</v>
      </c>
      <c r="I753" s="8">
        <v>54.53</v>
      </c>
      <c r="J753" s="8">
        <v>49.74</v>
      </c>
      <c r="K753" s="8">
        <v>83.32</v>
      </c>
      <c r="L753" s="8">
        <v>40.58</v>
      </c>
      <c r="M753" s="8">
        <v>26.29</v>
      </c>
      <c r="N753" s="8">
        <v>56.81</v>
      </c>
      <c r="O753" s="8">
        <v>109.64</v>
      </c>
      <c r="P753" s="8">
        <v>16.52</v>
      </c>
      <c r="R753" s="6">
        <v>1900.53</v>
      </c>
      <c r="S753" s="6">
        <v>16361.46</v>
      </c>
      <c r="T753" s="6">
        <v>14708.1</v>
      </c>
      <c r="U753" s="6">
        <v>6815.75</v>
      </c>
      <c r="V753" s="6">
        <v>4185.8100000000004</v>
      </c>
      <c r="W753" s="6">
        <v>847.68</v>
      </c>
      <c r="X753" s="6">
        <v>14096.59</v>
      </c>
      <c r="Y753" s="6">
        <v>22712.91</v>
      </c>
      <c r="Z753" s="6">
        <v>43.14</v>
      </c>
      <c r="AC753" s="20">
        <v>1291.5999999999999</v>
      </c>
    </row>
    <row r="754" spans="1:29">
      <c r="A754" s="5">
        <f t="shared" si="11"/>
        <v>41789</v>
      </c>
      <c r="B754" s="8">
        <v>22.61</v>
      </c>
      <c r="C754" s="8">
        <v>312.55</v>
      </c>
      <c r="D754" s="8">
        <v>40.94</v>
      </c>
      <c r="E754" s="8">
        <v>558.36</v>
      </c>
      <c r="F754" s="8">
        <v>52.45</v>
      </c>
      <c r="G754" s="8">
        <v>76.77</v>
      </c>
      <c r="H754" s="8">
        <v>101.46</v>
      </c>
      <c r="I754" s="8">
        <v>55.57</v>
      </c>
      <c r="J754" s="8">
        <v>49.96</v>
      </c>
      <c r="K754" s="8">
        <v>84.01</v>
      </c>
      <c r="L754" s="8">
        <v>40.909999999999997</v>
      </c>
      <c r="M754" s="8">
        <v>27.32</v>
      </c>
      <c r="N754" s="8">
        <v>57.86</v>
      </c>
      <c r="O754" s="8">
        <v>113.11</v>
      </c>
      <c r="P754" s="8">
        <v>16.11</v>
      </c>
      <c r="R754" s="6">
        <v>1923.57</v>
      </c>
      <c r="S754" s="6">
        <v>16512.89</v>
      </c>
      <c r="T754" s="6">
        <v>14604.16</v>
      </c>
      <c r="U754" s="6">
        <v>6844.51</v>
      </c>
      <c r="V754" s="6">
        <v>4242.62</v>
      </c>
      <c r="W754" s="6">
        <v>852.19</v>
      </c>
      <c r="X754" s="6">
        <v>14462.17</v>
      </c>
      <c r="Y754" s="6">
        <v>22965.86</v>
      </c>
      <c r="Z754" s="6">
        <v>42.55</v>
      </c>
      <c r="AC754" s="20">
        <v>1245.5999999999999</v>
      </c>
    </row>
    <row r="755" spans="1:29">
      <c r="A755" s="5">
        <f t="shared" si="11"/>
        <v>41796</v>
      </c>
      <c r="B755" s="8">
        <v>23.06</v>
      </c>
      <c r="C755" s="8">
        <v>329.67</v>
      </c>
      <c r="D755" s="8">
        <v>41.48</v>
      </c>
      <c r="E755" s="8">
        <v>554.80999999999995</v>
      </c>
      <c r="F755" s="8">
        <v>53.02</v>
      </c>
      <c r="G755" s="8">
        <v>77.209999999999994</v>
      </c>
      <c r="H755" s="8">
        <v>103.18</v>
      </c>
      <c r="I755" s="8">
        <v>56.97</v>
      </c>
      <c r="J755" s="8">
        <v>49.42</v>
      </c>
      <c r="K755" s="8">
        <v>84.61</v>
      </c>
      <c r="L755" s="8">
        <v>40.99</v>
      </c>
      <c r="M755" s="8">
        <v>28.17</v>
      </c>
      <c r="N755" s="8">
        <v>57.85</v>
      </c>
      <c r="O755" s="8">
        <v>115.15</v>
      </c>
      <c r="P755" s="8">
        <v>16.05</v>
      </c>
      <c r="R755" s="6">
        <v>1949.44</v>
      </c>
      <c r="S755" s="6">
        <v>16583.34</v>
      </c>
      <c r="T755" s="6">
        <v>14838.9</v>
      </c>
      <c r="U755" s="6">
        <v>6858.21</v>
      </c>
      <c r="V755" s="6">
        <v>4321.3999999999996</v>
      </c>
      <c r="W755" s="6">
        <v>863.14</v>
      </c>
      <c r="X755" s="6">
        <v>14632.38</v>
      </c>
      <c r="Y755" s="6">
        <v>23081.65</v>
      </c>
      <c r="Z755" s="6">
        <v>43.56</v>
      </c>
      <c r="AC755" s="20">
        <v>1252.0999999999999</v>
      </c>
    </row>
    <row r="756" spans="1:29">
      <c r="A756" s="5">
        <f t="shared" si="11"/>
        <v>41803</v>
      </c>
      <c r="B756" s="8">
        <v>22.82</v>
      </c>
      <c r="C756" s="8">
        <v>326.27</v>
      </c>
      <c r="D756" s="8">
        <v>41.23</v>
      </c>
      <c r="E756" s="8">
        <v>550.25</v>
      </c>
      <c r="F756" s="8">
        <v>53.71</v>
      </c>
      <c r="G756" s="8">
        <v>75.28</v>
      </c>
      <c r="H756" s="8">
        <v>102.53</v>
      </c>
      <c r="I756" s="8">
        <v>57.04</v>
      </c>
      <c r="J756" s="8">
        <v>49.18</v>
      </c>
      <c r="K756" s="8">
        <v>82.8</v>
      </c>
      <c r="L756" s="8">
        <v>40.369999999999997</v>
      </c>
      <c r="M756" s="8">
        <v>29.87</v>
      </c>
      <c r="N756" s="8">
        <v>58.24</v>
      </c>
      <c r="O756" s="8">
        <v>114.24</v>
      </c>
      <c r="P756" s="8">
        <v>16.989999999999998</v>
      </c>
      <c r="R756" s="6">
        <v>1936.16</v>
      </c>
      <c r="S756" s="6">
        <v>16491.310000000001</v>
      </c>
      <c r="T756" s="6">
        <v>15001.61</v>
      </c>
      <c r="U756" s="6">
        <v>6777.85</v>
      </c>
      <c r="V756" s="6">
        <v>4310.6499999999996</v>
      </c>
      <c r="W756" s="6">
        <v>859.48</v>
      </c>
      <c r="X756" s="6">
        <v>15077.24</v>
      </c>
      <c r="Y756" s="6">
        <v>22951</v>
      </c>
      <c r="Z756" s="6">
        <v>43.61</v>
      </c>
      <c r="AC756" s="20">
        <v>1273.7</v>
      </c>
    </row>
    <row r="757" spans="1:29">
      <c r="A757" s="5">
        <f t="shared" si="11"/>
        <v>41810</v>
      </c>
      <c r="B757" s="8">
        <v>22.73</v>
      </c>
      <c r="C757" s="8">
        <v>324.2</v>
      </c>
      <c r="D757" s="8">
        <v>41.68</v>
      </c>
      <c r="E757" s="8">
        <v>554.84</v>
      </c>
      <c r="F757" s="8">
        <v>53.25</v>
      </c>
      <c r="G757" s="8">
        <v>75.680000000000007</v>
      </c>
      <c r="H757" s="8">
        <v>105.27</v>
      </c>
      <c r="I757" s="8">
        <v>57.55</v>
      </c>
      <c r="J757" s="8">
        <v>49.39</v>
      </c>
      <c r="K757" s="8">
        <v>82.82</v>
      </c>
      <c r="L757" s="8">
        <v>41.69</v>
      </c>
      <c r="M757" s="8">
        <v>30.2</v>
      </c>
      <c r="N757" s="8">
        <v>58.92</v>
      </c>
      <c r="O757" s="8">
        <v>118.22</v>
      </c>
      <c r="P757" s="8">
        <v>17.82</v>
      </c>
      <c r="R757" s="6">
        <v>1962.87</v>
      </c>
      <c r="S757" s="6">
        <v>16606.27</v>
      </c>
      <c r="T757" s="6">
        <v>15108.97</v>
      </c>
      <c r="U757" s="6">
        <v>6825.2</v>
      </c>
      <c r="V757" s="6">
        <v>4368.04</v>
      </c>
      <c r="W757" s="6">
        <v>860.76</v>
      </c>
      <c r="X757" s="6">
        <v>15097.84</v>
      </c>
      <c r="Y757" s="6">
        <v>23319.17</v>
      </c>
      <c r="Z757" s="6">
        <v>43.56</v>
      </c>
      <c r="AC757" s="20">
        <v>1316.2</v>
      </c>
    </row>
    <row r="758" spans="1:29">
      <c r="A758" s="5">
        <f t="shared" si="11"/>
        <v>41817</v>
      </c>
      <c r="B758" s="8">
        <v>23</v>
      </c>
      <c r="C758" s="8">
        <v>324.57</v>
      </c>
      <c r="D758" s="8">
        <v>42.25</v>
      </c>
      <c r="E758" s="8">
        <v>575.66</v>
      </c>
      <c r="F758" s="8">
        <v>52.82</v>
      </c>
      <c r="G758" s="8">
        <v>75.34</v>
      </c>
      <c r="H758" s="8">
        <v>104.99</v>
      </c>
      <c r="I758" s="8">
        <v>57.53</v>
      </c>
      <c r="J758" s="8">
        <v>49.32</v>
      </c>
      <c r="K758" s="8">
        <v>85.3</v>
      </c>
      <c r="L758" s="8">
        <v>42.19</v>
      </c>
      <c r="M758" s="8">
        <v>30.93</v>
      </c>
      <c r="N758" s="8">
        <v>57.53</v>
      </c>
      <c r="O758" s="8">
        <v>118.84</v>
      </c>
      <c r="P758" s="8">
        <v>18.02</v>
      </c>
      <c r="R758" s="6">
        <v>1960.96</v>
      </c>
      <c r="S758" s="6">
        <v>16717.169999999998</v>
      </c>
      <c r="T758" s="6">
        <v>15094.25</v>
      </c>
      <c r="U758" s="6">
        <v>6757.77</v>
      </c>
      <c r="V758" s="6">
        <v>4397.93</v>
      </c>
      <c r="W758" s="6">
        <v>842.35</v>
      </c>
      <c r="X758" s="6">
        <v>15349.42</v>
      </c>
      <c r="Y758" s="6">
        <v>23194.06</v>
      </c>
      <c r="Z758" s="6">
        <v>43.35</v>
      </c>
      <c r="AC758" s="20">
        <v>1319</v>
      </c>
    </row>
    <row r="759" spans="1:29">
      <c r="A759" s="5">
        <f t="shared" si="11"/>
        <v>41824</v>
      </c>
      <c r="B759" s="8">
        <v>23.51</v>
      </c>
      <c r="C759" s="8">
        <v>337.49</v>
      </c>
      <c r="D759" s="8">
        <v>41.8</v>
      </c>
      <c r="E759" s="8">
        <v>583.13</v>
      </c>
      <c r="F759" s="8">
        <v>52.37</v>
      </c>
      <c r="G759" s="8">
        <v>75.75</v>
      </c>
      <c r="H759" s="8">
        <v>105.42</v>
      </c>
      <c r="I759" s="8">
        <v>57.05</v>
      </c>
      <c r="J759" s="8">
        <v>49.71</v>
      </c>
      <c r="K759" s="8">
        <v>86.84</v>
      </c>
      <c r="L759" s="8">
        <v>42.23</v>
      </c>
      <c r="M759" s="8">
        <v>31.14</v>
      </c>
      <c r="N759" s="8">
        <v>59.2</v>
      </c>
      <c r="O759" s="8">
        <v>121.73</v>
      </c>
      <c r="P759" s="8">
        <v>18.440000000000001</v>
      </c>
      <c r="R759" s="6">
        <v>1985.44</v>
      </c>
      <c r="S759" s="6">
        <v>16924.28</v>
      </c>
      <c r="T759" s="6">
        <v>15214.96</v>
      </c>
      <c r="U759" s="6">
        <v>6866.05</v>
      </c>
      <c r="V759" s="6">
        <v>4485.93</v>
      </c>
      <c r="W759" s="6">
        <v>850.79</v>
      </c>
      <c r="X759" s="6">
        <v>15095</v>
      </c>
      <c r="Y759" s="6">
        <v>23221.52</v>
      </c>
      <c r="Z759" s="6">
        <v>44.16</v>
      </c>
      <c r="AC759" s="20">
        <v>1320.4</v>
      </c>
    </row>
    <row r="760" spans="1:29">
      <c r="A760" s="5">
        <f t="shared" si="11"/>
        <v>41831</v>
      </c>
      <c r="B760" s="8">
        <v>23.81</v>
      </c>
      <c r="C760" s="8">
        <v>346.2</v>
      </c>
      <c r="D760" s="8">
        <v>42.09</v>
      </c>
      <c r="E760" s="8">
        <v>577.59</v>
      </c>
      <c r="F760" s="8">
        <v>52.32</v>
      </c>
      <c r="G760" s="8">
        <v>76.819999999999993</v>
      </c>
      <c r="H760" s="8">
        <v>105.1</v>
      </c>
      <c r="I760" s="8">
        <v>55.8</v>
      </c>
      <c r="J760" s="8">
        <v>50.32</v>
      </c>
      <c r="K760" s="8">
        <v>86.89</v>
      </c>
      <c r="L760" s="8">
        <v>41.97</v>
      </c>
      <c r="M760" s="8">
        <v>31.25</v>
      </c>
      <c r="N760" s="8">
        <v>58.44</v>
      </c>
      <c r="O760" s="8">
        <v>118.52</v>
      </c>
      <c r="P760" s="8">
        <v>19.29</v>
      </c>
      <c r="R760" s="6">
        <v>1967.57</v>
      </c>
      <c r="S760" s="6">
        <v>16775.740000000002</v>
      </c>
      <c r="T760" s="6">
        <v>15125.5</v>
      </c>
      <c r="U760" s="6">
        <v>6690.17</v>
      </c>
      <c r="V760" s="6">
        <v>4415.49</v>
      </c>
      <c r="W760" s="6">
        <v>822.36</v>
      </c>
      <c r="X760" s="6">
        <v>15437.13</v>
      </c>
      <c r="Y760" s="6">
        <v>23546.36</v>
      </c>
      <c r="Z760" s="6">
        <v>43.89</v>
      </c>
      <c r="AC760" s="20">
        <v>1337</v>
      </c>
    </row>
    <row r="761" spans="1:29">
      <c r="A761" s="5">
        <f t="shared" si="11"/>
        <v>41838</v>
      </c>
      <c r="B761" s="8">
        <v>23.61</v>
      </c>
      <c r="C761" s="8">
        <v>358.66</v>
      </c>
      <c r="D761" s="8">
        <v>44.69</v>
      </c>
      <c r="E761" s="8">
        <v>593.45000000000005</v>
      </c>
      <c r="F761" s="8">
        <v>54.13</v>
      </c>
      <c r="G761" s="8">
        <v>77.09</v>
      </c>
      <c r="H761" s="8">
        <v>101.8</v>
      </c>
      <c r="I761" s="8">
        <v>58.23</v>
      </c>
      <c r="J761" s="8">
        <v>50.75</v>
      </c>
      <c r="K761" s="8">
        <v>85.81</v>
      </c>
      <c r="L761" s="8">
        <v>42.43</v>
      </c>
      <c r="M761" s="8">
        <v>33.700000000000003</v>
      </c>
      <c r="N761" s="8">
        <v>58.34</v>
      </c>
      <c r="O761" s="8">
        <v>118.9</v>
      </c>
      <c r="P761" s="8">
        <v>19.190000000000001</v>
      </c>
      <c r="R761" s="6">
        <v>1978.22</v>
      </c>
      <c r="S761" s="6">
        <v>16947.080000000002</v>
      </c>
      <c r="T761" s="6">
        <v>15266.57</v>
      </c>
      <c r="U761" s="6">
        <v>6749.45</v>
      </c>
      <c r="V761" s="6">
        <v>4432.1499999999996</v>
      </c>
      <c r="W761" s="6">
        <v>826.01</v>
      </c>
      <c r="X761" s="6">
        <v>15164.04</v>
      </c>
      <c r="Y761" s="6">
        <v>23233.45</v>
      </c>
      <c r="Z761" s="6">
        <v>44.16</v>
      </c>
      <c r="AC761" s="20">
        <v>1309.2</v>
      </c>
    </row>
    <row r="762" spans="1:29">
      <c r="A762" s="5">
        <f t="shared" si="11"/>
        <v>41845</v>
      </c>
      <c r="B762" s="8">
        <v>24.42</v>
      </c>
      <c r="C762" s="8">
        <v>324.01</v>
      </c>
      <c r="D762" s="8">
        <v>44.5</v>
      </c>
      <c r="E762" s="8">
        <v>587.41</v>
      </c>
      <c r="F762" s="8">
        <v>54.25</v>
      </c>
      <c r="G762" s="8">
        <v>75.97</v>
      </c>
      <c r="H762" s="8">
        <v>102.11</v>
      </c>
      <c r="I762" s="8">
        <v>59.01</v>
      </c>
      <c r="J762" s="8">
        <v>51.28</v>
      </c>
      <c r="K762" s="8">
        <v>86.23</v>
      </c>
      <c r="L762" s="8">
        <v>41</v>
      </c>
      <c r="M762" s="8">
        <v>34.25</v>
      </c>
      <c r="N762" s="8">
        <v>58.15</v>
      </c>
      <c r="O762" s="8">
        <v>119.63</v>
      </c>
      <c r="P762" s="8">
        <v>18.68</v>
      </c>
      <c r="R762" s="6">
        <v>1978.34</v>
      </c>
      <c r="S762" s="6">
        <v>16851.84</v>
      </c>
      <c r="T762" s="6">
        <v>15455.04</v>
      </c>
      <c r="U762" s="6">
        <v>6791.55</v>
      </c>
      <c r="V762" s="6">
        <v>4449.5600000000004</v>
      </c>
      <c r="W762" s="6">
        <v>826.93</v>
      </c>
      <c r="X762" s="6">
        <v>15215.71</v>
      </c>
      <c r="Y762" s="6">
        <v>23454.79</v>
      </c>
      <c r="Z762" s="6">
        <v>44.78</v>
      </c>
      <c r="AC762" s="20">
        <v>1303.0999999999999</v>
      </c>
    </row>
    <row r="763" spans="1:29">
      <c r="A763" s="5">
        <f t="shared" si="11"/>
        <v>41852</v>
      </c>
      <c r="B763" s="8">
        <v>24.03</v>
      </c>
      <c r="C763" s="8">
        <v>307.06</v>
      </c>
      <c r="D763" s="8">
        <v>42.86</v>
      </c>
      <c r="E763" s="8">
        <v>564.52</v>
      </c>
      <c r="F763" s="8">
        <v>55.05</v>
      </c>
      <c r="G763" s="8">
        <v>73.540000000000006</v>
      </c>
      <c r="H763" s="8">
        <v>99.9</v>
      </c>
      <c r="I763" s="8">
        <v>56.48</v>
      </c>
      <c r="J763" s="8">
        <v>49.83</v>
      </c>
      <c r="K763" s="8">
        <v>85.38</v>
      </c>
      <c r="L763" s="8">
        <v>39.29</v>
      </c>
      <c r="M763" s="8">
        <v>33.74</v>
      </c>
      <c r="N763" s="8">
        <v>56.8</v>
      </c>
      <c r="O763" s="8">
        <v>117.59</v>
      </c>
      <c r="P763" s="8">
        <v>18.21</v>
      </c>
      <c r="R763" s="6">
        <v>1925.15</v>
      </c>
      <c r="S763" s="6">
        <v>17068.259999999998</v>
      </c>
      <c r="T763" s="6">
        <v>15215.26</v>
      </c>
      <c r="U763" s="6">
        <v>6679.18</v>
      </c>
      <c r="V763" s="6">
        <v>4352.6400000000003</v>
      </c>
      <c r="W763" s="6">
        <v>804.36</v>
      </c>
      <c r="X763" s="6">
        <v>15457.87</v>
      </c>
      <c r="Y763" s="6">
        <v>24216.01</v>
      </c>
      <c r="Z763" s="6">
        <v>44.06</v>
      </c>
      <c r="AC763" s="20">
        <v>1293.5999999999999</v>
      </c>
    </row>
    <row r="764" spans="1:29">
      <c r="A764" s="5">
        <f t="shared" si="11"/>
        <v>41859</v>
      </c>
      <c r="B764" s="8">
        <v>23.69</v>
      </c>
      <c r="C764" s="8">
        <v>316.8</v>
      </c>
      <c r="D764" s="8">
        <v>43.2</v>
      </c>
      <c r="E764" s="8">
        <v>567.21</v>
      </c>
      <c r="F764" s="8">
        <v>53.69</v>
      </c>
      <c r="G764" s="8">
        <v>74.67</v>
      </c>
      <c r="H764" s="8">
        <v>101.08</v>
      </c>
      <c r="I764" s="8">
        <v>56.34</v>
      </c>
      <c r="J764" s="8">
        <v>48.7</v>
      </c>
      <c r="K764" s="8">
        <v>86.85</v>
      </c>
      <c r="L764" s="8">
        <v>39.450000000000003</v>
      </c>
      <c r="M764" s="8">
        <v>32.6</v>
      </c>
      <c r="N764" s="8">
        <v>56.55</v>
      </c>
      <c r="O764" s="8">
        <v>117.63</v>
      </c>
      <c r="P764" s="8">
        <v>18.690000000000001</v>
      </c>
      <c r="R764" s="6">
        <v>1931.59</v>
      </c>
      <c r="S764" s="6">
        <v>16943.810000000001</v>
      </c>
      <c r="T764" s="6">
        <v>15196.31</v>
      </c>
      <c r="U764" s="6">
        <v>6567.36</v>
      </c>
      <c r="V764" s="6">
        <v>4370.8999999999996</v>
      </c>
      <c r="W764" s="6">
        <v>792.32</v>
      </c>
      <c r="X764" s="6">
        <v>15523.11</v>
      </c>
      <c r="Y764" s="6">
        <v>24532.43</v>
      </c>
      <c r="Z764" s="6">
        <v>43.71</v>
      </c>
      <c r="AC764" s="20">
        <v>1308.9000000000001</v>
      </c>
    </row>
    <row r="765" spans="1:29">
      <c r="A765" s="5">
        <f t="shared" si="11"/>
        <v>41866</v>
      </c>
      <c r="B765" s="8">
        <v>24.5</v>
      </c>
      <c r="C765" s="8">
        <v>333.63</v>
      </c>
      <c r="D765" s="8">
        <v>44.79</v>
      </c>
      <c r="E765" s="8">
        <v>571.91</v>
      </c>
      <c r="F765" s="8">
        <v>52.95</v>
      </c>
      <c r="G765" s="8">
        <v>73.900000000000006</v>
      </c>
      <c r="H765" s="8">
        <v>101.17</v>
      </c>
      <c r="I765" s="8">
        <v>56.75</v>
      </c>
      <c r="J765" s="8">
        <v>48.8</v>
      </c>
      <c r="K765" s="8">
        <v>89.28</v>
      </c>
      <c r="L765" s="8">
        <v>40.880000000000003</v>
      </c>
      <c r="M765" s="8">
        <v>34.17</v>
      </c>
      <c r="N765" s="8">
        <v>58.61</v>
      </c>
      <c r="O765" s="8">
        <v>116.89</v>
      </c>
      <c r="P765" s="8">
        <v>18.95</v>
      </c>
      <c r="R765" s="6">
        <v>1955.06</v>
      </c>
      <c r="S765" s="6">
        <v>17100.18</v>
      </c>
      <c r="T765" s="6">
        <v>15304.24</v>
      </c>
      <c r="U765" s="6">
        <v>6689.08</v>
      </c>
      <c r="V765" s="6">
        <v>4464.93</v>
      </c>
      <c r="W765" s="6">
        <v>801.69</v>
      </c>
      <c r="X765" s="6">
        <v>14778.37</v>
      </c>
      <c r="Y765" s="6">
        <v>24331.41</v>
      </c>
      <c r="Z765" s="6">
        <v>44.51</v>
      </c>
      <c r="AC765" s="20">
        <v>1304.5</v>
      </c>
    </row>
    <row r="766" spans="1:29">
      <c r="A766" s="5">
        <f t="shared" si="11"/>
        <v>41873</v>
      </c>
      <c r="B766" s="8">
        <v>25.33</v>
      </c>
      <c r="C766" s="8">
        <v>331.59</v>
      </c>
      <c r="D766" s="8">
        <v>45.15</v>
      </c>
      <c r="E766" s="8">
        <v>580.97</v>
      </c>
      <c r="F766" s="8">
        <v>52.62</v>
      </c>
      <c r="G766" s="8">
        <v>75.73</v>
      </c>
      <c r="H766" s="8">
        <v>103.1</v>
      </c>
      <c r="I766" s="8">
        <v>58.49</v>
      </c>
      <c r="J766" s="8">
        <v>48.64</v>
      </c>
      <c r="K766" s="8">
        <v>90.49</v>
      </c>
      <c r="L766" s="8">
        <v>41.12</v>
      </c>
      <c r="M766" s="8">
        <v>34.94</v>
      </c>
      <c r="N766" s="8">
        <v>59.17</v>
      </c>
      <c r="O766" s="8">
        <v>114.09</v>
      </c>
      <c r="P766" s="8">
        <v>18.239999999999998</v>
      </c>
      <c r="R766" s="6">
        <v>1988.4</v>
      </c>
      <c r="S766" s="6">
        <v>16960.57</v>
      </c>
      <c r="T766" s="6">
        <v>15535.55</v>
      </c>
      <c r="U766" s="6">
        <v>6775.25</v>
      </c>
      <c r="V766" s="6">
        <v>4538.55</v>
      </c>
      <c r="W766" s="6">
        <v>817.88</v>
      </c>
      <c r="X766" s="6">
        <v>15318.34</v>
      </c>
      <c r="Y766" s="6">
        <v>24954.94</v>
      </c>
      <c r="Z766" s="6">
        <v>44.75</v>
      </c>
      <c r="AC766" s="20">
        <v>1278.5999999999999</v>
      </c>
    </row>
    <row r="767" spans="1:29">
      <c r="A767" s="5">
        <f t="shared" si="11"/>
        <v>41880</v>
      </c>
      <c r="B767" s="8">
        <v>25.63</v>
      </c>
      <c r="C767" s="8">
        <v>339.04</v>
      </c>
      <c r="D767" s="8">
        <v>45.43</v>
      </c>
      <c r="E767" s="8">
        <v>570.04</v>
      </c>
      <c r="F767" s="8">
        <v>52.55</v>
      </c>
      <c r="G767" s="8">
        <v>75.5</v>
      </c>
      <c r="H767" s="8">
        <v>103.73</v>
      </c>
      <c r="I767" s="8">
        <v>59.45</v>
      </c>
      <c r="J767" s="8">
        <v>49.82</v>
      </c>
      <c r="K767" s="8">
        <v>89.88</v>
      </c>
      <c r="L767" s="8">
        <v>41.72</v>
      </c>
      <c r="M767" s="8">
        <v>34.92</v>
      </c>
      <c r="N767" s="8">
        <v>60.11</v>
      </c>
      <c r="O767" s="8">
        <v>114.32</v>
      </c>
      <c r="P767" s="8">
        <v>18.39</v>
      </c>
      <c r="R767" s="6">
        <v>2003.37</v>
      </c>
      <c r="S767" s="6">
        <v>16493.37</v>
      </c>
      <c r="T767" s="6">
        <v>15625.73</v>
      </c>
      <c r="U767" s="6">
        <v>6819.75</v>
      </c>
      <c r="V767" s="6">
        <v>4580.2700000000004</v>
      </c>
      <c r="W767" s="6">
        <v>836.93</v>
      </c>
      <c r="X767" s="6">
        <v>15539.19</v>
      </c>
      <c r="Y767" s="6">
        <v>25112.23</v>
      </c>
      <c r="Z767" s="6">
        <v>45.06</v>
      </c>
      <c r="AC767" s="20">
        <v>1285.8</v>
      </c>
    </row>
    <row r="768" spans="1:29">
      <c r="A768" s="5">
        <f t="shared" si="11"/>
        <v>41887</v>
      </c>
      <c r="B768" s="8">
        <v>24.74</v>
      </c>
      <c r="C768" s="8">
        <v>346.38</v>
      </c>
      <c r="D768" s="8">
        <v>45.91</v>
      </c>
      <c r="E768" s="8">
        <v>584.48</v>
      </c>
      <c r="F768" s="8">
        <v>54.02</v>
      </c>
      <c r="G768" s="8">
        <v>77.510000000000005</v>
      </c>
      <c r="H768" s="8">
        <v>104.42</v>
      </c>
      <c r="I768" s="8">
        <v>59.91</v>
      </c>
      <c r="J768" s="8">
        <v>49.94</v>
      </c>
      <c r="K768" s="8">
        <v>90.94</v>
      </c>
      <c r="L768" s="8">
        <v>41.84</v>
      </c>
      <c r="M768" s="8">
        <v>35</v>
      </c>
      <c r="N768" s="8">
        <v>61.18</v>
      </c>
      <c r="O768" s="8">
        <v>116.39</v>
      </c>
      <c r="P768" s="8">
        <v>17.16</v>
      </c>
      <c r="R768" s="6">
        <v>2007.71</v>
      </c>
      <c r="S768" s="6">
        <v>16553.93</v>
      </c>
      <c r="T768" s="6">
        <v>15569.92</v>
      </c>
      <c r="U768" s="6">
        <v>6855.1</v>
      </c>
      <c r="V768" s="6">
        <v>4582.8999999999996</v>
      </c>
      <c r="W768" s="6">
        <v>855.37</v>
      </c>
      <c r="X768" s="6">
        <v>15424.59</v>
      </c>
      <c r="Y768" s="6">
        <v>24742.06</v>
      </c>
      <c r="Z768" s="6">
        <v>45.85</v>
      </c>
      <c r="AC768" s="20">
        <v>1265.8</v>
      </c>
    </row>
    <row r="769" spans="1:29">
      <c r="A769" s="5">
        <f t="shared" si="11"/>
        <v>41894</v>
      </c>
      <c r="B769" s="8">
        <v>25.42</v>
      </c>
      <c r="C769" s="8">
        <v>331.19</v>
      </c>
      <c r="D769" s="8">
        <v>46.7</v>
      </c>
      <c r="E769" s="8">
        <v>574.04</v>
      </c>
      <c r="F769" s="8">
        <v>53.13</v>
      </c>
      <c r="G769" s="8">
        <v>75.77</v>
      </c>
      <c r="H769" s="8">
        <v>104.58</v>
      </c>
      <c r="I769" s="8">
        <v>60.03</v>
      </c>
      <c r="J769" s="8">
        <v>48.4</v>
      </c>
      <c r="K769" s="8">
        <v>89.67</v>
      </c>
      <c r="L769" s="8">
        <v>41.46</v>
      </c>
      <c r="M769" s="8">
        <v>34.619999999999997</v>
      </c>
      <c r="N769" s="8">
        <v>59.55</v>
      </c>
      <c r="O769" s="8">
        <v>117.11</v>
      </c>
      <c r="P769" s="8">
        <v>16.52</v>
      </c>
      <c r="R769" s="6">
        <v>1985.54</v>
      </c>
      <c r="S769" s="6">
        <v>16662.91</v>
      </c>
      <c r="T769" s="6">
        <v>15531.58</v>
      </c>
      <c r="U769" s="6">
        <v>6806.96</v>
      </c>
      <c r="V769" s="6">
        <v>4567.6000000000004</v>
      </c>
      <c r="W769" s="6">
        <v>846.53</v>
      </c>
      <c r="X769" s="6">
        <v>15668.68</v>
      </c>
      <c r="Y769" s="6">
        <v>25240.15</v>
      </c>
      <c r="Z769" s="6">
        <v>43.79</v>
      </c>
      <c r="AC769" s="20">
        <v>1229.9000000000001</v>
      </c>
    </row>
    <row r="770" spans="1:29">
      <c r="A770" s="5">
        <f t="shared" si="11"/>
        <v>41901</v>
      </c>
      <c r="B770" s="8">
        <v>25.24</v>
      </c>
      <c r="C770" s="8">
        <v>331.32</v>
      </c>
      <c r="D770" s="8">
        <v>47.52</v>
      </c>
      <c r="E770" s="8">
        <v>594.45000000000005</v>
      </c>
      <c r="F770" s="8">
        <v>53.55</v>
      </c>
      <c r="G770" s="8">
        <v>76.84</v>
      </c>
      <c r="H770" s="8">
        <v>107.99</v>
      </c>
      <c r="I770" s="8">
        <v>61.11</v>
      </c>
      <c r="J770" s="8">
        <v>50.35</v>
      </c>
      <c r="K770" s="8">
        <v>90.49</v>
      </c>
      <c r="L770" s="8">
        <v>42.05</v>
      </c>
      <c r="M770" s="8">
        <v>34.82</v>
      </c>
      <c r="N770" s="8">
        <v>60.49</v>
      </c>
      <c r="O770" s="8">
        <v>118.76</v>
      </c>
      <c r="P770" s="8">
        <v>15.65</v>
      </c>
      <c r="R770" s="6">
        <v>2010.4</v>
      </c>
      <c r="S770" s="6">
        <v>17001.22</v>
      </c>
      <c r="T770" s="6">
        <v>15265.35</v>
      </c>
      <c r="U770" s="6">
        <v>6837.92</v>
      </c>
      <c r="V770" s="6">
        <v>4579.79</v>
      </c>
      <c r="W770" s="6">
        <v>853.41</v>
      </c>
      <c r="X770" s="6">
        <v>15948.29</v>
      </c>
      <c r="Y770" s="6">
        <v>24595.32</v>
      </c>
      <c r="Z770" s="6">
        <v>43.46</v>
      </c>
      <c r="AC770" s="20">
        <v>1215.3</v>
      </c>
    </row>
    <row r="771" spans="1:29">
      <c r="A771" s="5">
        <f t="shared" si="11"/>
        <v>41908</v>
      </c>
      <c r="B771" s="8">
        <v>25.19</v>
      </c>
      <c r="C771" s="8">
        <v>323.20999999999998</v>
      </c>
      <c r="D771" s="8">
        <v>46.41</v>
      </c>
      <c r="E771" s="8">
        <v>575.52</v>
      </c>
      <c r="F771" s="8">
        <v>53.51</v>
      </c>
      <c r="G771" s="8">
        <v>76.489999999999995</v>
      </c>
      <c r="H771" s="8">
        <v>107.1</v>
      </c>
      <c r="I771" s="8">
        <v>60.56</v>
      </c>
      <c r="J771" s="8">
        <v>49.77</v>
      </c>
      <c r="K771" s="8">
        <v>88.74</v>
      </c>
      <c r="L771" s="8">
        <v>42.2</v>
      </c>
      <c r="M771" s="8">
        <v>34.26</v>
      </c>
      <c r="N771" s="8">
        <v>59.39</v>
      </c>
      <c r="O771" s="8">
        <v>118.65</v>
      </c>
      <c r="P771" s="8">
        <v>15.24</v>
      </c>
      <c r="R771" s="6">
        <v>1982.85</v>
      </c>
      <c r="S771" s="6">
        <v>17098.45</v>
      </c>
      <c r="T771" s="6">
        <v>15026.77</v>
      </c>
      <c r="U771" s="6">
        <v>6649.39</v>
      </c>
      <c r="V771" s="6">
        <v>4512.1899999999996</v>
      </c>
      <c r="W771" s="6">
        <v>840.49</v>
      </c>
      <c r="X771" s="6">
        <v>16321.17</v>
      </c>
      <c r="Y771" s="6">
        <v>24306.16</v>
      </c>
      <c r="Z771" s="6">
        <v>42.42</v>
      </c>
      <c r="AC771" s="20">
        <v>1214.0999999999999</v>
      </c>
    </row>
    <row r="772" spans="1:29">
      <c r="A772" s="5">
        <f t="shared" si="11"/>
        <v>41915</v>
      </c>
      <c r="B772" s="8">
        <v>24.91</v>
      </c>
      <c r="C772" s="8">
        <v>322.74</v>
      </c>
      <c r="D772" s="8">
        <v>46.09</v>
      </c>
      <c r="E772" s="8">
        <v>573.71</v>
      </c>
      <c r="F772" s="8">
        <v>54.06</v>
      </c>
      <c r="G772" s="8">
        <v>77.319999999999993</v>
      </c>
      <c r="H772" s="8">
        <v>105.13</v>
      </c>
      <c r="I772" s="8">
        <v>60.3</v>
      </c>
      <c r="J772" s="8">
        <v>49.71</v>
      </c>
      <c r="K772" s="8">
        <v>88.45</v>
      </c>
      <c r="L772" s="8">
        <v>43</v>
      </c>
      <c r="M772" s="8">
        <v>34.03</v>
      </c>
      <c r="N772" s="8">
        <v>59.9</v>
      </c>
      <c r="O772" s="8">
        <v>116.16</v>
      </c>
      <c r="P772" s="8">
        <v>14.16</v>
      </c>
      <c r="R772" s="6">
        <v>1967.9</v>
      </c>
      <c r="S772" s="6">
        <v>17137.36</v>
      </c>
      <c r="T772" s="6">
        <v>14789.78</v>
      </c>
      <c r="U772" s="6">
        <v>6527.91</v>
      </c>
      <c r="V772" s="6">
        <v>4475.62</v>
      </c>
      <c r="W772" s="6">
        <v>821.95</v>
      </c>
      <c r="X772" s="6">
        <v>16229.86</v>
      </c>
      <c r="Y772" s="6">
        <v>23678.41</v>
      </c>
      <c r="Z772" s="6">
        <v>41.28</v>
      </c>
      <c r="AC772" s="20">
        <v>1192.2</v>
      </c>
    </row>
    <row r="773" spans="1:29">
      <c r="A773" s="5">
        <f t="shared" ref="A773:A836" si="12">A772+7</f>
        <v>41922</v>
      </c>
      <c r="B773" s="8">
        <v>25.18</v>
      </c>
      <c r="C773" s="8">
        <v>311.39</v>
      </c>
      <c r="D773" s="8">
        <v>44.03</v>
      </c>
      <c r="E773" s="8">
        <v>543</v>
      </c>
      <c r="F773" s="8">
        <v>52.99</v>
      </c>
      <c r="G773" s="8">
        <v>78.290000000000006</v>
      </c>
      <c r="H773" s="8">
        <v>101.23</v>
      </c>
      <c r="I773" s="8">
        <v>58.52</v>
      </c>
      <c r="J773" s="8">
        <v>48.94</v>
      </c>
      <c r="K773" s="8">
        <v>86.27</v>
      </c>
      <c r="L773" s="8">
        <v>44.47</v>
      </c>
      <c r="M773" s="8">
        <v>31.91</v>
      </c>
      <c r="N773" s="8">
        <v>58.66</v>
      </c>
      <c r="O773" s="8">
        <v>113.97</v>
      </c>
      <c r="P773" s="8">
        <v>13.48</v>
      </c>
      <c r="R773" s="6">
        <v>1906.13</v>
      </c>
      <c r="S773" s="6">
        <v>16987.509999999998</v>
      </c>
      <c r="T773" s="6">
        <v>14227.36</v>
      </c>
      <c r="U773" s="6">
        <v>6339.97</v>
      </c>
      <c r="V773" s="6">
        <v>4276.24</v>
      </c>
      <c r="W773" s="6">
        <v>787.69</v>
      </c>
      <c r="X773" s="6">
        <v>15708.65</v>
      </c>
      <c r="Y773" s="6">
        <v>23064.560000000001</v>
      </c>
      <c r="Z773" s="6">
        <v>40.51</v>
      </c>
      <c r="AC773" s="20">
        <v>1221</v>
      </c>
    </row>
    <row r="774" spans="1:29">
      <c r="A774" s="5">
        <f t="shared" si="12"/>
        <v>41929</v>
      </c>
      <c r="B774" s="8">
        <v>24.42</v>
      </c>
      <c r="C774" s="8">
        <v>303.64</v>
      </c>
      <c r="D774" s="8">
        <v>43.63</v>
      </c>
      <c r="E774" s="8">
        <v>509.77</v>
      </c>
      <c r="F774" s="8">
        <v>53</v>
      </c>
      <c r="G774" s="8">
        <v>74.099999999999994</v>
      </c>
      <c r="H774" s="8">
        <v>98.7</v>
      </c>
      <c r="I774" s="8">
        <v>56.2</v>
      </c>
      <c r="J774" s="8">
        <v>48.07</v>
      </c>
      <c r="K774" s="8">
        <v>83.83</v>
      </c>
      <c r="L774" s="8">
        <v>42.88</v>
      </c>
      <c r="M774" s="8">
        <v>31.38</v>
      </c>
      <c r="N774" s="8">
        <v>54.02</v>
      </c>
      <c r="O774" s="8">
        <v>109.79</v>
      </c>
      <c r="P774" s="8">
        <v>13.41</v>
      </c>
      <c r="R774" s="6">
        <v>1886.76</v>
      </c>
      <c r="S774" s="6">
        <v>17279.740000000002</v>
      </c>
      <c r="T774" s="6">
        <v>14227.68</v>
      </c>
      <c r="U774" s="6">
        <v>6310.29</v>
      </c>
      <c r="V774" s="6">
        <v>4258.4399999999996</v>
      </c>
      <c r="W774" s="6">
        <v>777.35</v>
      </c>
      <c r="X774" s="6">
        <v>15300.55</v>
      </c>
      <c r="Y774" s="6">
        <v>23088.54</v>
      </c>
      <c r="Z774" s="6">
        <v>40.72</v>
      </c>
      <c r="AC774" s="20">
        <v>1238.3</v>
      </c>
    </row>
    <row r="775" spans="1:29">
      <c r="A775" s="5">
        <f t="shared" si="12"/>
        <v>41936</v>
      </c>
      <c r="B775" s="8">
        <v>26.31</v>
      </c>
      <c r="C775" s="8">
        <v>287.06</v>
      </c>
      <c r="D775" s="8">
        <v>46.13</v>
      </c>
      <c r="E775" s="8">
        <v>538.29999999999995</v>
      </c>
      <c r="F775" s="8">
        <v>51.25</v>
      </c>
      <c r="G775" s="8">
        <v>76.38</v>
      </c>
      <c r="H775" s="8">
        <v>103.13</v>
      </c>
      <c r="I775" s="8">
        <v>58.74</v>
      </c>
      <c r="J775" s="8">
        <v>48.77</v>
      </c>
      <c r="K775" s="8">
        <v>88.61</v>
      </c>
      <c r="L775" s="8">
        <v>41.03</v>
      </c>
      <c r="M775" s="8">
        <v>33.18</v>
      </c>
      <c r="N775" s="8">
        <v>57.61</v>
      </c>
      <c r="O775" s="8">
        <v>114.51</v>
      </c>
      <c r="P775" s="8">
        <v>13.52</v>
      </c>
      <c r="R775" s="6">
        <v>1964.58</v>
      </c>
      <c r="S775" s="6">
        <v>17113.150000000001</v>
      </c>
      <c r="T775" s="6">
        <v>14543.82</v>
      </c>
      <c r="U775" s="6">
        <v>6388.73</v>
      </c>
      <c r="V775" s="6">
        <v>4483.72</v>
      </c>
      <c r="W775" s="6">
        <v>796.12</v>
      </c>
      <c r="X775" s="6">
        <v>14532.51</v>
      </c>
      <c r="Y775" s="6">
        <v>23023.21</v>
      </c>
      <c r="Z775" s="6">
        <v>41.02</v>
      </c>
      <c r="AC775" s="20">
        <v>1231.2</v>
      </c>
    </row>
    <row r="776" spans="1:29">
      <c r="A776" s="5">
        <f t="shared" si="12"/>
        <v>41943</v>
      </c>
      <c r="B776" s="8">
        <v>27</v>
      </c>
      <c r="C776" s="8">
        <v>305.45999999999998</v>
      </c>
      <c r="D776" s="8">
        <v>46.95</v>
      </c>
      <c r="E776" s="8">
        <v>557.54999999999995</v>
      </c>
      <c r="F776" s="8">
        <v>51.5</v>
      </c>
      <c r="G776" s="8">
        <v>76.27</v>
      </c>
      <c r="H776" s="8">
        <v>107.78</v>
      </c>
      <c r="I776" s="8">
        <v>60.48</v>
      </c>
      <c r="J776" s="8">
        <v>50.25</v>
      </c>
      <c r="K776" s="8">
        <v>91.38</v>
      </c>
      <c r="L776" s="8">
        <v>41.88</v>
      </c>
      <c r="M776" s="8">
        <v>34.01</v>
      </c>
      <c r="N776" s="8">
        <v>57.94</v>
      </c>
      <c r="O776" s="8">
        <v>121.35</v>
      </c>
      <c r="P776" s="8">
        <v>11.87</v>
      </c>
      <c r="R776" s="6">
        <v>2018.05</v>
      </c>
      <c r="S776" s="6">
        <v>17009.689999999999</v>
      </c>
      <c r="T776" s="6">
        <v>14613.32</v>
      </c>
      <c r="U776" s="6">
        <v>6546.47</v>
      </c>
      <c r="V776" s="6">
        <v>4630.74</v>
      </c>
      <c r="W776" s="6">
        <v>819.48</v>
      </c>
      <c r="X776" s="6">
        <v>15291.64</v>
      </c>
      <c r="Y776" s="6">
        <v>23302.2</v>
      </c>
      <c r="Z776" s="6">
        <v>42.15</v>
      </c>
      <c r="AC776" s="20">
        <v>1171.0999999999999</v>
      </c>
    </row>
    <row r="777" spans="1:29">
      <c r="A777" s="5">
        <f t="shared" si="12"/>
        <v>41950</v>
      </c>
      <c r="B777" s="8">
        <v>27.25</v>
      </c>
      <c r="C777" s="8">
        <v>299.86</v>
      </c>
      <c r="D777" s="8">
        <v>48.68</v>
      </c>
      <c r="E777" s="8">
        <v>539.53</v>
      </c>
      <c r="F777" s="8">
        <v>53.37</v>
      </c>
      <c r="G777" s="8">
        <v>78.77</v>
      </c>
      <c r="H777" s="8">
        <v>108.2</v>
      </c>
      <c r="I777" s="8">
        <v>61.47</v>
      </c>
      <c r="J777" s="8">
        <v>50.86</v>
      </c>
      <c r="K777" s="8">
        <v>90</v>
      </c>
      <c r="L777" s="8">
        <v>42.32</v>
      </c>
      <c r="M777" s="8">
        <v>33.58</v>
      </c>
      <c r="N777" s="8">
        <v>59.34</v>
      </c>
      <c r="O777" s="8">
        <v>118.67</v>
      </c>
      <c r="P777" s="8">
        <v>12.16</v>
      </c>
      <c r="R777" s="6">
        <v>2031.92</v>
      </c>
      <c r="S777" s="6">
        <v>16544.099999999999</v>
      </c>
      <c r="T777" s="6">
        <v>14690.83</v>
      </c>
      <c r="U777" s="6">
        <v>6567.24</v>
      </c>
      <c r="V777" s="6">
        <v>4632.53</v>
      </c>
      <c r="W777" s="6">
        <v>813.67</v>
      </c>
      <c r="X777" s="6">
        <v>16413.759999999998</v>
      </c>
      <c r="Y777" s="6">
        <v>23998.06</v>
      </c>
      <c r="Z777" s="6">
        <v>41.22</v>
      </c>
      <c r="AC777" s="20">
        <v>1169.5999999999999</v>
      </c>
    </row>
    <row r="778" spans="1:29">
      <c r="A778" s="5">
        <f t="shared" si="12"/>
        <v>41957</v>
      </c>
      <c r="B778" s="8">
        <v>28.55</v>
      </c>
      <c r="C778" s="8">
        <v>327.82</v>
      </c>
      <c r="D778" s="8">
        <v>49.58</v>
      </c>
      <c r="E778" s="8">
        <v>542.91</v>
      </c>
      <c r="F778" s="8">
        <v>60.36</v>
      </c>
      <c r="G778" s="8">
        <v>82.96</v>
      </c>
      <c r="H778" s="8">
        <v>108.16</v>
      </c>
      <c r="I778" s="8">
        <v>60.28</v>
      </c>
      <c r="J778" s="8">
        <v>51.5</v>
      </c>
      <c r="K778" s="8">
        <v>90.8</v>
      </c>
      <c r="L778" s="8">
        <v>42.73</v>
      </c>
      <c r="M778" s="8">
        <v>33.950000000000003</v>
      </c>
      <c r="N778" s="8">
        <v>59.07</v>
      </c>
      <c r="O778" s="8">
        <v>119.82</v>
      </c>
      <c r="P778" s="8">
        <v>12.28</v>
      </c>
      <c r="R778" s="6">
        <v>2039.82</v>
      </c>
      <c r="S778" s="6">
        <v>16380.41</v>
      </c>
      <c r="T778" s="6">
        <v>14843.1</v>
      </c>
      <c r="U778" s="6">
        <v>6654.37</v>
      </c>
      <c r="V778" s="6">
        <v>4688.54</v>
      </c>
      <c r="W778" s="6">
        <v>815.93</v>
      </c>
      <c r="X778" s="6">
        <v>16880.38</v>
      </c>
      <c r="Y778" s="6">
        <v>23550.240000000002</v>
      </c>
      <c r="Z778" s="6">
        <v>41.44</v>
      </c>
      <c r="AC778" s="20">
        <v>1185</v>
      </c>
    </row>
    <row r="779" spans="1:29">
      <c r="A779" s="5">
        <f t="shared" si="12"/>
        <v>41964</v>
      </c>
      <c r="B779" s="8">
        <v>29.12</v>
      </c>
      <c r="C779" s="8">
        <v>332.63</v>
      </c>
      <c r="D779" s="8">
        <v>47.98</v>
      </c>
      <c r="E779" s="8">
        <v>536.03</v>
      </c>
      <c r="F779" s="8">
        <v>63.11</v>
      </c>
      <c r="G779" s="8">
        <v>84.65</v>
      </c>
      <c r="H779" s="8">
        <v>107.86</v>
      </c>
      <c r="I779" s="8">
        <v>60.45</v>
      </c>
      <c r="J779" s="8">
        <v>50.21</v>
      </c>
      <c r="K779" s="8">
        <v>88.96</v>
      </c>
      <c r="L779" s="8">
        <v>44.5</v>
      </c>
      <c r="M779" s="8">
        <v>35.590000000000003</v>
      </c>
      <c r="N779" s="8">
        <v>59.66</v>
      </c>
      <c r="O779" s="8">
        <v>121.29</v>
      </c>
      <c r="P779" s="8">
        <v>12.85</v>
      </c>
      <c r="R779" s="6">
        <v>2063.5</v>
      </c>
      <c r="S779" s="6">
        <v>16805.41</v>
      </c>
      <c r="T779" s="6">
        <v>15111.13</v>
      </c>
      <c r="U779" s="6">
        <v>6750.76</v>
      </c>
      <c r="V779" s="6">
        <v>4712.97</v>
      </c>
      <c r="W779" s="6">
        <v>841.98</v>
      </c>
      <c r="X779" s="6">
        <v>17490.830000000002</v>
      </c>
      <c r="Y779" s="6">
        <v>24087.38</v>
      </c>
      <c r="Z779" s="6">
        <v>42.44</v>
      </c>
      <c r="AC779" s="20">
        <v>1197.5</v>
      </c>
    </row>
    <row r="780" spans="1:29">
      <c r="A780" s="5">
        <f t="shared" si="12"/>
        <v>41971</v>
      </c>
      <c r="B780" s="8">
        <v>29.73</v>
      </c>
      <c r="C780" s="8">
        <v>338.64</v>
      </c>
      <c r="D780" s="8">
        <v>47.81</v>
      </c>
      <c r="E780" s="8">
        <v>540.35</v>
      </c>
      <c r="F780" s="8">
        <v>62.21</v>
      </c>
      <c r="G780" s="8">
        <v>87.54</v>
      </c>
      <c r="H780" s="8">
        <v>108.25</v>
      </c>
      <c r="I780" s="8">
        <v>60.16</v>
      </c>
      <c r="J780" s="8">
        <v>50.59</v>
      </c>
      <c r="K780" s="8">
        <v>92.51</v>
      </c>
      <c r="L780" s="8">
        <v>44.83</v>
      </c>
      <c r="M780" s="8">
        <v>37.25</v>
      </c>
      <c r="N780" s="8">
        <v>60.4</v>
      </c>
      <c r="O780" s="8">
        <v>123.13</v>
      </c>
      <c r="P780" s="8">
        <v>11.89</v>
      </c>
      <c r="R780" s="6">
        <v>2067.56</v>
      </c>
      <c r="S780" s="6">
        <v>17390.52</v>
      </c>
      <c r="T780" s="6">
        <v>14744.7</v>
      </c>
      <c r="U780" s="6">
        <v>6722.62</v>
      </c>
      <c r="V780" s="6">
        <v>4791.63</v>
      </c>
      <c r="W780" s="6">
        <v>850.54</v>
      </c>
      <c r="X780" s="6">
        <v>17357.509999999998</v>
      </c>
      <c r="Y780" s="6">
        <v>23437.119999999999</v>
      </c>
      <c r="Z780" s="6">
        <v>41.5</v>
      </c>
      <c r="AC780" s="20">
        <v>1175.2</v>
      </c>
    </row>
    <row r="781" spans="1:29">
      <c r="A781" s="5">
        <f t="shared" si="12"/>
        <v>41978</v>
      </c>
      <c r="B781" s="8">
        <v>28.75</v>
      </c>
      <c r="C781" s="8">
        <v>312.63</v>
      </c>
      <c r="D781" s="8">
        <v>48.42</v>
      </c>
      <c r="E781" s="8">
        <v>523.82000000000005</v>
      </c>
      <c r="F781" s="8">
        <v>63.56</v>
      </c>
      <c r="G781" s="8">
        <v>84.12</v>
      </c>
      <c r="H781" s="8">
        <v>108.51</v>
      </c>
      <c r="I781" s="8">
        <v>62.7</v>
      </c>
      <c r="J781" s="8">
        <v>48.61</v>
      </c>
      <c r="K781" s="8">
        <v>93.76</v>
      </c>
      <c r="L781" s="8">
        <v>43.53</v>
      </c>
      <c r="M781" s="8">
        <v>37.67</v>
      </c>
      <c r="N781" s="8">
        <v>61.49</v>
      </c>
      <c r="O781" s="8">
        <v>129.03</v>
      </c>
      <c r="P781" s="8">
        <v>11.56</v>
      </c>
      <c r="R781" s="6">
        <v>2075.37</v>
      </c>
      <c r="S781" s="6">
        <v>17573.93</v>
      </c>
      <c r="T781" s="6">
        <v>14473.7</v>
      </c>
      <c r="U781" s="6">
        <v>6742.84</v>
      </c>
      <c r="V781" s="6">
        <v>4780.76</v>
      </c>
      <c r="W781" s="6">
        <v>860.19</v>
      </c>
      <c r="X781" s="6">
        <v>17459.849999999999</v>
      </c>
      <c r="Y781" s="6">
        <v>23987.45</v>
      </c>
      <c r="Z781" s="6">
        <v>40.880000000000003</v>
      </c>
      <c r="AC781" s="20">
        <v>1190.0999999999999</v>
      </c>
    </row>
    <row r="782" spans="1:29">
      <c r="A782" s="5">
        <f t="shared" si="12"/>
        <v>41985</v>
      </c>
      <c r="B782" s="8">
        <v>27.43</v>
      </c>
      <c r="C782" s="8">
        <v>307.32</v>
      </c>
      <c r="D782" s="8">
        <v>46.95</v>
      </c>
      <c r="E782" s="8">
        <v>517.24</v>
      </c>
      <c r="F782" s="8">
        <v>64.55</v>
      </c>
      <c r="G782" s="8">
        <v>83.81</v>
      </c>
      <c r="H782" s="8">
        <v>104.43</v>
      </c>
      <c r="I782" s="8">
        <v>60.04</v>
      </c>
      <c r="J782" s="8">
        <v>45.58</v>
      </c>
      <c r="K782" s="8">
        <v>91.49</v>
      </c>
      <c r="L782" s="8">
        <v>40.909999999999997</v>
      </c>
      <c r="M782" s="8">
        <v>36.229999999999997</v>
      </c>
      <c r="N782" s="8">
        <v>57.72</v>
      </c>
      <c r="O782" s="8">
        <v>124.54</v>
      </c>
      <c r="P782" s="8">
        <v>11.47</v>
      </c>
      <c r="R782" s="6">
        <v>2002.33</v>
      </c>
      <c r="S782" s="6">
        <v>17634.740000000002</v>
      </c>
      <c r="T782" s="6">
        <v>13731.05</v>
      </c>
      <c r="U782" s="6">
        <v>6300.63</v>
      </c>
      <c r="V782" s="6">
        <v>4653.6000000000004</v>
      </c>
      <c r="W782" s="6">
        <v>805.43</v>
      </c>
      <c r="X782" s="6">
        <v>17920.45</v>
      </c>
      <c r="Y782" s="6">
        <v>24002.639999999999</v>
      </c>
      <c r="Z782" s="6">
        <v>38.340000000000003</v>
      </c>
      <c r="AC782" s="20">
        <v>1222</v>
      </c>
    </row>
    <row r="783" spans="1:29">
      <c r="A783" s="5">
        <f t="shared" si="12"/>
        <v>41992</v>
      </c>
      <c r="B783" s="8">
        <v>27.95</v>
      </c>
      <c r="C783" s="8">
        <v>299.89999999999998</v>
      </c>
      <c r="D783" s="8">
        <v>47.66</v>
      </c>
      <c r="E783" s="8">
        <v>514.94000000000005</v>
      </c>
      <c r="F783" s="8">
        <v>65.84</v>
      </c>
      <c r="G783" s="8">
        <v>85.16</v>
      </c>
      <c r="H783" s="8">
        <v>105.55</v>
      </c>
      <c r="I783" s="8">
        <v>61.93</v>
      </c>
      <c r="J783" s="8">
        <v>47.02</v>
      </c>
      <c r="K783" s="8">
        <v>92.89</v>
      </c>
      <c r="L783" s="8">
        <v>41.95</v>
      </c>
      <c r="M783" s="8">
        <v>36.369999999999997</v>
      </c>
      <c r="N783" s="8">
        <v>59.58</v>
      </c>
      <c r="O783" s="8">
        <v>127.01</v>
      </c>
      <c r="P783" s="8">
        <v>10.83</v>
      </c>
      <c r="R783" s="6">
        <v>2070.65</v>
      </c>
      <c r="S783" s="6">
        <v>17810.060000000001</v>
      </c>
      <c r="T783" s="6">
        <v>14468.26</v>
      </c>
      <c r="U783" s="6">
        <v>6545.27</v>
      </c>
      <c r="V783" s="6">
        <v>4765.38</v>
      </c>
      <c r="W783" s="6">
        <v>831.93</v>
      </c>
      <c r="X783" s="6">
        <v>17371.580000000002</v>
      </c>
      <c r="Y783" s="6">
        <v>23249.200000000001</v>
      </c>
      <c r="Z783" s="6">
        <v>38.840000000000003</v>
      </c>
      <c r="AC783" s="20">
        <v>1195.9000000000001</v>
      </c>
    </row>
    <row r="784" spans="1:29">
      <c r="A784" s="5">
        <f t="shared" si="12"/>
        <v>41999</v>
      </c>
      <c r="B784" s="8">
        <v>28.5</v>
      </c>
      <c r="C784" s="8">
        <v>309.08999999999997</v>
      </c>
      <c r="D784" s="8">
        <v>47.88</v>
      </c>
      <c r="E784" s="8">
        <v>532.57000000000005</v>
      </c>
      <c r="F784" s="8">
        <v>64.19</v>
      </c>
      <c r="G784" s="8">
        <v>86.91</v>
      </c>
      <c r="H784" s="8">
        <v>105.06</v>
      </c>
      <c r="I784" s="8">
        <v>62.55</v>
      </c>
      <c r="J784" s="8">
        <v>47.86</v>
      </c>
      <c r="K784" s="8">
        <v>95.03</v>
      </c>
      <c r="L784" s="8">
        <v>42.96</v>
      </c>
      <c r="M784" s="8">
        <v>37.549999999999997</v>
      </c>
      <c r="N784" s="8">
        <v>57.78</v>
      </c>
      <c r="O784" s="8">
        <v>128.1</v>
      </c>
      <c r="P784" s="8">
        <v>10.58</v>
      </c>
      <c r="R784" s="6">
        <v>2088.77</v>
      </c>
      <c r="S784" s="6">
        <v>17828.240000000002</v>
      </c>
      <c r="T784" s="6">
        <v>14609.25</v>
      </c>
      <c r="U784" s="6">
        <v>6609.93</v>
      </c>
      <c r="V784" s="6">
        <v>4806.8599999999997</v>
      </c>
      <c r="W784" s="6">
        <v>843.86</v>
      </c>
      <c r="X784" s="6">
        <v>17621.400000000001</v>
      </c>
      <c r="Y784" s="6">
        <v>23116.63</v>
      </c>
      <c r="Z784" s="6">
        <v>39.42</v>
      </c>
      <c r="AC784" s="20">
        <v>1195.3</v>
      </c>
    </row>
    <row r="785" spans="1:29">
      <c r="A785" s="5">
        <f t="shared" si="12"/>
        <v>42006</v>
      </c>
      <c r="B785" s="8">
        <v>27.33</v>
      </c>
      <c r="C785" s="8">
        <v>308.52</v>
      </c>
      <c r="D785" s="8">
        <v>46.76</v>
      </c>
      <c r="E785" s="8">
        <v>523.37</v>
      </c>
      <c r="F785" s="8">
        <v>65.42</v>
      </c>
      <c r="G785" s="8">
        <v>85.9</v>
      </c>
      <c r="H785" s="8">
        <v>104.52</v>
      </c>
      <c r="I785" s="8">
        <v>62.49</v>
      </c>
      <c r="J785" s="8">
        <v>46.96</v>
      </c>
      <c r="K785" s="8">
        <v>93.75</v>
      </c>
      <c r="L785" s="8">
        <v>42.14</v>
      </c>
      <c r="M785" s="8">
        <v>36.36</v>
      </c>
      <c r="N785" s="8">
        <v>57.19</v>
      </c>
      <c r="O785" s="8">
        <v>125.67</v>
      </c>
      <c r="P785" s="8">
        <v>10.91</v>
      </c>
      <c r="R785" s="6">
        <v>2058.1999999999998</v>
      </c>
      <c r="S785" s="6">
        <v>17958.79</v>
      </c>
      <c r="T785" s="6">
        <v>14753.65</v>
      </c>
      <c r="U785" s="6">
        <v>6547.8</v>
      </c>
      <c r="V785" s="6">
        <v>4726.8100000000004</v>
      </c>
      <c r="W785" s="6">
        <v>835.97</v>
      </c>
      <c r="X785" s="6">
        <v>17818.96</v>
      </c>
      <c r="Y785" s="6">
        <v>23349.34</v>
      </c>
      <c r="Z785" s="6">
        <v>38.770000000000003</v>
      </c>
      <c r="AC785" s="20">
        <v>1337.7</v>
      </c>
    </row>
    <row r="786" spans="1:29">
      <c r="A786" s="5">
        <f t="shared" si="12"/>
        <v>42013</v>
      </c>
      <c r="B786" s="8">
        <v>28</v>
      </c>
      <c r="C786" s="8">
        <v>296.93</v>
      </c>
      <c r="D786" s="8">
        <v>47.19</v>
      </c>
      <c r="E786" s="8">
        <v>494.81</v>
      </c>
      <c r="F786" s="8">
        <v>66.66</v>
      </c>
      <c r="G786" s="8">
        <v>89.35</v>
      </c>
      <c r="H786" s="8">
        <v>104.94</v>
      </c>
      <c r="I786" s="8">
        <v>59.34</v>
      </c>
      <c r="J786" s="8">
        <v>46.76</v>
      </c>
      <c r="K786" s="8">
        <v>94.25</v>
      </c>
      <c r="L786" s="8">
        <v>43.03</v>
      </c>
      <c r="M786" s="8">
        <v>36.76</v>
      </c>
      <c r="N786" s="8">
        <v>62.56</v>
      </c>
      <c r="O786" s="8">
        <v>126.08</v>
      </c>
      <c r="P786" s="8">
        <v>10.99</v>
      </c>
      <c r="R786" s="6">
        <v>2044.81</v>
      </c>
      <c r="S786" s="6">
        <v>17280.830000000002</v>
      </c>
      <c r="T786" s="6">
        <v>14384.92</v>
      </c>
      <c r="U786" s="6">
        <v>6501.14</v>
      </c>
      <c r="V786" s="6">
        <v>4704.07</v>
      </c>
      <c r="W786" s="6">
        <v>824.39</v>
      </c>
      <c r="X786" s="6">
        <v>17450.77</v>
      </c>
      <c r="Y786" s="6">
        <v>23857.82</v>
      </c>
      <c r="Z786" s="6">
        <v>39.270000000000003</v>
      </c>
      <c r="AC786" s="20">
        <v>1357.4</v>
      </c>
    </row>
    <row r="787" spans="1:29">
      <c r="A787" s="5">
        <f t="shared" si="12"/>
        <v>42020</v>
      </c>
      <c r="B787" s="8">
        <v>26.5</v>
      </c>
      <c r="C787" s="8">
        <v>290.74</v>
      </c>
      <c r="D787" s="8">
        <v>46.24</v>
      </c>
      <c r="E787" s="8">
        <v>506.69</v>
      </c>
      <c r="F787" s="8">
        <v>66.260000000000005</v>
      </c>
      <c r="G787" s="8">
        <v>86.77</v>
      </c>
      <c r="H787" s="8">
        <v>104.04</v>
      </c>
      <c r="I787" s="8">
        <v>55.93</v>
      </c>
      <c r="J787" s="8">
        <v>47.99</v>
      </c>
      <c r="K787" s="8">
        <v>95.18</v>
      </c>
      <c r="L787" s="8">
        <v>42.53</v>
      </c>
      <c r="M787" s="8">
        <v>36.450000000000003</v>
      </c>
      <c r="N787" s="8">
        <v>63.03</v>
      </c>
      <c r="O787" s="8">
        <v>128.88</v>
      </c>
      <c r="P787" s="8">
        <v>11.75</v>
      </c>
      <c r="R787" s="6">
        <v>2019.42</v>
      </c>
      <c r="S787" s="6">
        <v>17804.8</v>
      </c>
      <c r="T787" s="6">
        <v>14309.41</v>
      </c>
      <c r="U787" s="6">
        <v>6550.27</v>
      </c>
      <c r="V787" s="6">
        <v>4634.38</v>
      </c>
      <c r="W787" s="6">
        <v>862.82</v>
      </c>
      <c r="X787" s="6">
        <v>17197.73</v>
      </c>
      <c r="Y787" s="6">
        <v>23919.95</v>
      </c>
      <c r="Z787" s="6">
        <v>39.49</v>
      </c>
      <c r="AC787" s="20">
        <v>1404.9</v>
      </c>
    </row>
    <row r="788" spans="1:29">
      <c r="A788" s="5">
        <f t="shared" si="12"/>
        <v>42027</v>
      </c>
      <c r="B788" s="8">
        <v>28.25</v>
      </c>
      <c r="C788" s="8">
        <v>312.39</v>
      </c>
      <c r="D788" s="8">
        <v>47.18</v>
      </c>
      <c r="E788" s="8">
        <v>538.47</v>
      </c>
      <c r="F788" s="8">
        <v>65.13</v>
      </c>
      <c r="G788" s="8">
        <v>88.51</v>
      </c>
      <c r="H788" s="8">
        <v>102.2</v>
      </c>
      <c r="I788" s="8">
        <v>56.68</v>
      </c>
      <c r="J788" s="8">
        <v>47.15</v>
      </c>
      <c r="K788" s="8">
        <v>94.72</v>
      </c>
      <c r="L788" s="8">
        <v>43.31</v>
      </c>
      <c r="M788" s="8">
        <v>36.450000000000003</v>
      </c>
      <c r="N788" s="8">
        <v>62.49</v>
      </c>
      <c r="O788" s="8">
        <v>129.66</v>
      </c>
      <c r="P788" s="8">
        <v>12.43</v>
      </c>
      <c r="R788" s="6">
        <v>2051.8200000000002</v>
      </c>
      <c r="S788" s="6">
        <v>18053.71</v>
      </c>
      <c r="T788" s="6">
        <v>14779.35</v>
      </c>
      <c r="U788" s="6">
        <v>6832.83</v>
      </c>
      <c r="V788" s="6">
        <v>4757.88</v>
      </c>
      <c r="W788" s="6">
        <v>911.73</v>
      </c>
      <c r="X788" s="6">
        <v>16864.16</v>
      </c>
      <c r="Y788" s="6">
        <v>24103.52</v>
      </c>
      <c r="Z788" s="6">
        <v>40.76</v>
      </c>
      <c r="AC788" s="20">
        <v>1417.6</v>
      </c>
    </row>
    <row r="789" spans="1:29">
      <c r="A789" s="5">
        <f t="shared" si="12"/>
        <v>42034</v>
      </c>
      <c r="B789" s="8">
        <v>29.29</v>
      </c>
      <c r="C789" s="8">
        <v>354.53</v>
      </c>
      <c r="D789" s="8">
        <v>40.4</v>
      </c>
      <c r="E789" s="8">
        <v>533.05999999999995</v>
      </c>
      <c r="F789" s="8">
        <v>63.74</v>
      </c>
      <c r="G789" s="8">
        <v>84.98</v>
      </c>
      <c r="H789" s="8">
        <v>100.14</v>
      </c>
      <c r="I789" s="8">
        <v>54.38</v>
      </c>
      <c r="J789" s="8">
        <v>45.71</v>
      </c>
      <c r="K789" s="8">
        <v>90.96</v>
      </c>
      <c r="L789" s="8">
        <v>41.17</v>
      </c>
      <c r="M789" s="8">
        <v>33.04</v>
      </c>
      <c r="N789" s="8">
        <v>60.28</v>
      </c>
      <c r="O789" s="8">
        <v>128.85</v>
      </c>
      <c r="P789" s="8">
        <v>12.78</v>
      </c>
      <c r="R789" s="6">
        <v>1994.99</v>
      </c>
      <c r="S789" s="6">
        <v>17832.990000000002</v>
      </c>
      <c r="T789" s="6">
        <v>14673.48</v>
      </c>
      <c r="U789" s="6">
        <v>6749.4</v>
      </c>
      <c r="V789" s="6">
        <v>4635.24</v>
      </c>
      <c r="W789" s="6">
        <v>906.28</v>
      </c>
      <c r="X789" s="6">
        <v>17511.75</v>
      </c>
      <c r="Y789" s="6">
        <v>24850.45</v>
      </c>
      <c r="Z789" s="6">
        <v>39.020000000000003</v>
      </c>
      <c r="AC789" s="20">
        <v>1384.6</v>
      </c>
    </row>
    <row r="790" spans="1:29">
      <c r="A790" s="5">
        <f t="shared" si="12"/>
        <v>42041</v>
      </c>
      <c r="B790" s="8">
        <v>29.73</v>
      </c>
      <c r="C790" s="8">
        <v>374.28</v>
      </c>
      <c r="D790" s="8">
        <v>42.41</v>
      </c>
      <c r="E790" s="8">
        <v>529.54999999999995</v>
      </c>
      <c r="F790" s="8">
        <v>64.569999999999993</v>
      </c>
      <c r="G790" s="8">
        <v>87.33</v>
      </c>
      <c r="H790" s="8">
        <v>101.1</v>
      </c>
      <c r="I790" s="8">
        <v>57.89</v>
      </c>
      <c r="J790" s="8">
        <v>49.33</v>
      </c>
      <c r="K790" s="8">
        <v>102.02</v>
      </c>
      <c r="L790" s="8">
        <v>41.45</v>
      </c>
      <c r="M790" s="8">
        <v>33.299999999999997</v>
      </c>
      <c r="N790" s="8">
        <v>58.79</v>
      </c>
      <c r="O790" s="8">
        <v>129.57</v>
      </c>
      <c r="P790" s="8">
        <v>12.32</v>
      </c>
      <c r="R790" s="6">
        <v>2055.4699999999998</v>
      </c>
      <c r="S790" s="6">
        <v>17737.37</v>
      </c>
      <c r="T790" s="6">
        <v>15083.92</v>
      </c>
      <c r="U790" s="6">
        <v>6853.44</v>
      </c>
      <c r="V790" s="6">
        <v>4744.3999999999996</v>
      </c>
      <c r="W790" s="6">
        <v>921.28</v>
      </c>
      <c r="X790" s="6">
        <v>17674.39</v>
      </c>
      <c r="Y790" s="6">
        <v>24507.05</v>
      </c>
      <c r="Z790" s="6">
        <v>39.82</v>
      </c>
      <c r="AC790" s="20">
        <v>1332.6</v>
      </c>
    </row>
    <row r="791" spans="1:29">
      <c r="A791" s="5">
        <f t="shared" si="12"/>
        <v>42048</v>
      </c>
      <c r="B791" s="8">
        <v>31.77</v>
      </c>
      <c r="C791" s="8">
        <v>381.83</v>
      </c>
      <c r="D791" s="8">
        <v>43.87</v>
      </c>
      <c r="E791" s="8">
        <v>547.51</v>
      </c>
      <c r="F791" s="8">
        <v>63.73</v>
      </c>
      <c r="G791" s="8">
        <v>85.81</v>
      </c>
      <c r="H791" s="8">
        <v>99.62</v>
      </c>
      <c r="I791" s="8">
        <v>59.67</v>
      </c>
      <c r="J791" s="8">
        <v>49.31</v>
      </c>
      <c r="K791" s="8">
        <v>104.17</v>
      </c>
      <c r="L791" s="8">
        <v>41.99</v>
      </c>
      <c r="M791" s="8">
        <v>34.36</v>
      </c>
      <c r="N791" s="8">
        <v>58.81</v>
      </c>
      <c r="O791" s="8">
        <v>132.49</v>
      </c>
      <c r="P791" s="8">
        <v>12.14</v>
      </c>
      <c r="R791" s="6">
        <v>2096.9899999999998</v>
      </c>
      <c r="S791" s="6">
        <v>17511.57</v>
      </c>
      <c r="T791" s="6">
        <v>15264.81</v>
      </c>
      <c r="U791" s="6">
        <v>6873.52</v>
      </c>
      <c r="V791" s="6">
        <v>4893.84</v>
      </c>
      <c r="W791" s="6">
        <v>933.21</v>
      </c>
      <c r="X791" s="6">
        <v>17648.5</v>
      </c>
      <c r="Y791" s="6">
        <v>24679.39</v>
      </c>
      <c r="Z791" s="6">
        <v>40.67</v>
      </c>
      <c r="AC791" s="20">
        <v>1325.2</v>
      </c>
    </row>
    <row r="792" spans="1:29">
      <c r="A792" s="5">
        <f t="shared" si="12"/>
        <v>42055</v>
      </c>
      <c r="B792" s="8">
        <v>32.369999999999997</v>
      </c>
      <c r="C792" s="8">
        <v>383.66</v>
      </c>
      <c r="D792" s="8">
        <v>43.86</v>
      </c>
      <c r="E792" s="8">
        <v>537.47</v>
      </c>
      <c r="F792" s="8">
        <v>66.86</v>
      </c>
      <c r="G792" s="8">
        <v>84.3</v>
      </c>
      <c r="H792" s="8">
        <v>100.26</v>
      </c>
      <c r="I792" s="8">
        <v>59.8</v>
      </c>
      <c r="J792" s="8">
        <v>48.97</v>
      </c>
      <c r="K792" s="8">
        <v>104.55</v>
      </c>
      <c r="L792" s="8">
        <v>41.97</v>
      </c>
      <c r="M792" s="8">
        <v>34.409999999999997</v>
      </c>
      <c r="N792" s="8">
        <v>58.35</v>
      </c>
      <c r="O792" s="8">
        <v>136.9</v>
      </c>
      <c r="P792" s="8">
        <v>12.89</v>
      </c>
      <c r="R792" s="6">
        <v>2110.3000000000002</v>
      </c>
      <c r="S792" s="6">
        <v>17672.599999999999</v>
      </c>
      <c r="T792" s="6">
        <v>15172.24</v>
      </c>
      <c r="U792" s="6">
        <v>6915.2</v>
      </c>
      <c r="V792" s="6">
        <v>4955.97</v>
      </c>
      <c r="W792" s="6">
        <v>947.3</v>
      </c>
      <c r="X792" s="6">
        <v>17913.36</v>
      </c>
      <c r="Y792" s="6">
        <v>24682.54</v>
      </c>
      <c r="Z792" s="6">
        <v>40.67</v>
      </c>
      <c r="AC792" s="20">
        <v>1303.2</v>
      </c>
    </row>
    <row r="793" spans="1:29">
      <c r="A793" s="5">
        <f t="shared" si="12"/>
        <v>42062</v>
      </c>
      <c r="B793" s="8">
        <v>32.119999999999997</v>
      </c>
      <c r="C793" s="8">
        <v>380.16</v>
      </c>
      <c r="D793" s="8">
        <v>43.85</v>
      </c>
      <c r="E793" s="8">
        <v>556.87</v>
      </c>
      <c r="F793" s="8">
        <v>67.41</v>
      </c>
      <c r="G793" s="8">
        <v>83.93</v>
      </c>
      <c r="H793" s="8">
        <v>102.51</v>
      </c>
      <c r="I793" s="8">
        <v>61.28</v>
      </c>
      <c r="J793" s="8">
        <v>49.45</v>
      </c>
      <c r="K793" s="8">
        <v>104.08</v>
      </c>
      <c r="L793" s="8">
        <v>43.3</v>
      </c>
      <c r="M793" s="8">
        <v>33.25</v>
      </c>
      <c r="N793" s="8">
        <v>58.54</v>
      </c>
      <c r="O793" s="8">
        <v>135.37</v>
      </c>
      <c r="P793" s="8">
        <v>13.02</v>
      </c>
      <c r="R793" s="6">
        <v>2104.5</v>
      </c>
      <c r="S793" s="6">
        <v>17164.95</v>
      </c>
      <c r="T793" s="6">
        <v>15234.34</v>
      </c>
      <c r="U793" s="6">
        <v>6946.66</v>
      </c>
      <c r="V793" s="6">
        <v>4963.53</v>
      </c>
      <c r="W793" s="6">
        <v>973.01</v>
      </c>
      <c r="X793" s="6">
        <v>18332.3</v>
      </c>
      <c r="Y793" s="6">
        <v>24832.080000000002</v>
      </c>
      <c r="Z793" s="6">
        <v>40.74</v>
      </c>
      <c r="AC793" s="20">
        <v>1309.4000000000001</v>
      </c>
    </row>
    <row r="794" spans="1:29">
      <c r="A794" s="5">
        <f t="shared" si="12"/>
        <v>42069</v>
      </c>
      <c r="B794" s="8">
        <v>31.65</v>
      </c>
      <c r="C794" s="8">
        <v>380.09</v>
      </c>
      <c r="D794" s="8">
        <v>42.36</v>
      </c>
      <c r="E794" s="8">
        <v>566.13</v>
      </c>
      <c r="F794" s="8">
        <v>68.25</v>
      </c>
      <c r="G794" s="8">
        <v>82.59</v>
      </c>
      <c r="H794" s="8">
        <v>100.11</v>
      </c>
      <c r="I794" s="8">
        <v>60.89</v>
      </c>
      <c r="J794" s="8">
        <v>48.29</v>
      </c>
      <c r="K794" s="8">
        <v>103.82</v>
      </c>
      <c r="L794" s="8">
        <v>41.52</v>
      </c>
      <c r="M794" s="8">
        <v>33.19</v>
      </c>
      <c r="N794" s="8">
        <v>56.84</v>
      </c>
      <c r="O794" s="8">
        <v>134.88999999999999</v>
      </c>
      <c r="P794" s="8">
        <v>11.34</v>
      </c>
      <c r="R794" s="6">
        <v>2071.2600000000002</v>
      </c>
      <c r="S794" s="6">
        <v>17824.29</v>
      </c>
      <c r="T794" s="6">
        <v>14952.5</v>
      </c>
      <c r="U794" s="6">
        <v>6911.8</v>
      </c>
      <c r="V794" s="6">
        <v>4927.37</v>
      </c>
      <c r="W794" s="6">
        <v>980.69</v>
      </c>
      <c r="X794" s="6">
        <v>18797.939999999999</v>
      </c>
      <c r="Y794" s="6">
        <v>24823.29</v>
      </c>
      <c r="Z794" s="6">
        <v>39.26</v>
      </c>
      <c r="AC794" s="20">
        <v>1265.5999999999999</v>
      </c>
    </row>
    <row r="795" spans="1:29">
      <c r="A795" s="5">
        <f t="shared" si="12"/>
        <v>42076</v>
      </c>
      <c r="B795" s="8">
        <v>30.9</v>
      </c>
      <c r="C795" s="8">
        <v>370.58</v>
      </c>
      <c r="D795" s="8">
        <v>41.38</v>
      </c>
      <c r="E795" s="8">
        <v>545.82000000000005</v>
      </c>
      <c r="F795" s="8">
        <v>67.83</v>
      </c>
      <c r="G795" s="8">
        <v>81.900000000000006</v>
      </c>
      <c r="H795" s="8">
        <v>99.21</v>
      </c>
      <c r="I795" s="8">
        <v>61</v>
      </c>
      <c r="J795" s="8">
        <v>48.84</v>
      </c>
      <c r="K795" s="8">
        <v>106.44</v>
      </c>
      <c r="L795" s="8">
        <v>39.909999999999997</v>
      </c>
      <c r="M795" s="8">
        <v>30.93</v>
      </c>
      <c r="N795" s="8">
        <v>56.2</v>
      </c>
      <c r="O795" s="8">
        <v>136.16999999999999</v>
      </c>
      <c r="P795" s="8">
        <v>10.6</v>
      </c>
      <c r="R795" s="6">
        <v>2053.4</v>
      </c>
      <c r="S795" s="6">
        <v>18019.349999999999</v>
      </c>
      <c r="T795" s="6">
        <v>14731.5</v>
      </c>
      <c r="U795" s="6">
        <v>6740.58</v>
      </c>
      <c r="V795" s="6">
        <v>4871.76</v>
      </c>
      <c r="W795" s="6">
        <v>986.04</v>
      </c>
      <c r="X795" s="6">
        <v>18971</v>
      </c>
      <c r="Y795" s="6">
        <v>24164</v>
      </c>
      <c r="Z795" s="6">
        <v>38.299999999999997</v>
      </c>
      <c r="AC795" s="20">
        <v>1248.9000000000001</v>
      </c>
    </row>
    <row r="796" spans="1:29">
      <c r="A796" s="5">
        <f t="shared" si="12"/>
        <v>42083</v>
      </c>
      <c r="B796" s="8">
        <v>31.48</v>
      </c>
      <c r="C796" s="8">
        <v>378.49</v>
      </c>
      <c r="D796" s="8">
        <v>42.88</v>
      </c>
      <c r="E796" s="8">
        <v>558.83000000000004</v>
      </c>
      <c r="F796" s="8">
        <v>67.33</v>
      </c>
      <c r="G796" s="8">
        <v>83.24</v>
      </c>
      <c r="H796" s="8">
        <v>102.4</v>
      </c>
      <c r="I796" s="8">
        <v>61.75</v>
      </c>
      <c r="J796" s="8">
        <v>49.56</v>
      </c>
      <c r="K796" s="8">
        <v>108.43</v>
      </c>
      <c r="L796" s="8">
        <v>40.65</v>
      </c>
      <c r="M796" s="8">
        <v>31.31</v>
      </c>
      <c r="N796" s="8">
        <v>58.58</v>
      </c>
      <c r="O796" s="8">
        <v>143.09</v>
      </c>
      <c r="P796" s="8">
        <v>11.1</v>
      </c>
      <c r="R796" s="6">
        <v>2108.1</v>
      </c>
      <c r="S796" s="6">
        <v>18140.439999999999</v>
      </c>
      <c r="T796" s="6">
        <v>14942.41</v>
      </c>
      <c r="U796" s="6">
        <v>7022.51</v>
      </c>
      <c r="V796" s="6">
        <v>5026.42</v>
      </c>
      <c r="W796" s="6">
        <v>996.9</v>
      </c>
      <c r="X796" s="6">
        <v>19254.25</v>
      </c>
      <c r="Y796" s="6">
        <v>23823.21</v>
      </c>
      <c r="Z796" s="6">
        <v>40.08</v>
      </c>
      <c r="AC796" s="20">
        <v>1274.7</v>
      </c>
    </row>
    <row r="797" spans="1:29">
      <c r="A797" s="5">
        <f t="shared" si="12"/>
        <v>42090</v>
      </c>
      <c r="B797" s="8">
        <v>30.81</v>
      </c>
      <c r="C797" s="8">
        <v>370.56</v>
      </c>
      <c r="D797" s="8">
        <v>40.97</v>
      </c>
      <c r="E797" s="8">
        <v>546.84</v>
      </c>
      <c r="F797" s="8">
        <v>66.260000000000005</v>
      </c>
      <c r="G797" s="8">
        <v>81.349999999999994</v>
      </c>
      <c r="H797" s="8">
        <v>100.34</v>
      </c>
      <c r="I797" s="8">
        <v>59.55</v>
      </c>
      <c r="J797" s="8">
        <v>48.56</v>
      </c>
      <c r="K797" s="8">
        <v>105.48</v>
      </c>
      <c r="L797" s="8">
        <v>40.08</v>
      </c>
      <c r="M797" s="8">
        <v>32</v>
      </c>
      <c r="N797" s="8">
        <v>57.75</v>
      </c>
      <c r="O797" s="8">
        <v>142.4</v>
      </c>
      <c r="P797" s="8">
        <v>11.29</v>
      </c>
      <c r="R797" s="6">
        <v>2061.02</v>
      </c>
      <c r="S797" s="6">
        <v>18132.7</v>
      </c>
      <c r="T797" s="6">
        <v>14812.42</v>
      </c>
      <c r="U797" s="6">
        <v>6855.02</v>
      </c>
      <c r="V797" s="6">
        <v>4891.22</v>
      </c>
      <c r="W797" s="6">
        <v>981.96</v>
      </c>
      <c r="X797" s="6">
        <v>19560.22</v>
      </c>
      <c r="Y797" s="6">
        <v>24375.24</v>
      </c>
      <c r="Z797" s="6">
        <v>39.46</v>
      </c>
      <c r="AC797" s="20">
        <v>1291.9000000000001</v>
      </c>
    </row>
    <row r="798" spans="1:29">
      <c r="A798" s="5">
        <f t="shared" si="12"/>
        <v>42097</v>
      </c>
      <c r="B798" s="8">
        <v>31.33</v>
      </c>
      <c r="C798" s="8">
        <v>372.25</v>
      </c>
      <c r="D798" s="8">
        <v>40.29</v>
      </c>
      <c r="E798" s="8">
        <v>534.05999999999995</v>
      </c>
      <c r="F798" s="8">
        <v>67.41</v>
      </c>
      <c r="G798" s="8">
        <v>80.73</v>
      </c>
      <c r="H798" s="8">
        <v>99.64</v>
      </c>
      <c r="I798" s="8">
        <v>60.52</v>
      </c>
      <c r="J798" s="8">
        <v>49.47</v>
      </c>
      <c r="K798" s="8">
        <v>106</v>
      </c>
      <c r="L798" s="8">
        <v>40.68</v>
      </c>
      <c r="M798" s="8">
        <v>30.81</v>
      </c>
      <c r="N798" s="8">
        <v>57.1</v>
      </c>
      <c r="O798" s="8">
        <v>140.02000000000001</v>
      </c>
      <c r="P798" s="8">
        <v>11.88</v>
      </c>
      <c r="R798" s="6">
        <v>2066.96</v>
      </c>
      <c r="S798" s="6">
        <v>17856.78</v>
      </c>
      <c r="T798" s="6">
        <v>15026.62</v>
      </c>
      <c r="U798" s="6">
        <v>6833.46</v>
      </c>
      <c r="V798" s="6">
        <v>4886.9399999999996</v>
      </c>
      <c r="W798" s="6">
        <v>992.84</v>
      </c>
      <c r="X798" s="6">
        <v>19285.63</v>
      </c>
      <c r="Y798" s="6">
        <v>24486.2</v>
      </c>
      <c r="Z798" s="6">
        <v>41.24</v>
      </c>
      <c r="AC798" s="20">
        <v>1288.2</v>
      </c>
    </row>
    <row r="799" spans="1:29">
      <c r="A799" s="5">
        <f t="shared" si="12"/>
        <v>42104</v>
      </c>
      <c r="B799" s="8">
        <v>31.78</v>
      </c>
      <c r="C799" s="8">
        <v>382.65</v>
      </c>
      <c r="D799" s="8">
        <v>41.72</v>
      </c>
      <c r="E799" s="8">
        <v>538.53</v>
      </c>
      <c r="F799" s="8">
        <v>65.540000000000006</v>
      </c>
      <c r="G799" s="8">
        <v>80.650000000000006</v>
      </c>
      <c r="H799" s="8">
        <v>102.06</v>
      </c>
      <c r="I799" s="8">
        <v>61.7</v>
      </c>
      <c r="J799" s="8">
        <v>49.22</v>
      </c>
      <c r="K799" s="8">
        <v>106.95</v>
      </c>
      <c r="L799" s="8">
        <v>40.880000000000003</v>
      </c>
      <c r="M799" s="8">
        <v>31.93</v>
      </c>
      <c r="N799" s="8">
        <v>57.25</v>
      </c>
      <c r="O799" s="8">
        <v>139.65</v>
      </c>
      <c r="P799" s="8">
        <v>12.68</v>
      </c>
      <c r="R799" s="6">
        <v>2102.06</v>
      </c>
      <c r="S799" s="6">
        <v>17749.310000000001</v>
      </c>
      <c r="T799" s="6">
        <v>15388.43</v>
      </c>
      <c r="U799" s="6">
        <v>7089.77</v>
      </c>
      <c r="V799" s="6">
        <v>4995.9799999999996</v>
      </c>
      <c r="W799" s="6">
        <v>1023.99</v>
      </c>
      <c r="X799" s="6">
        <v>19435.080000000002</v>
      </c>
      <c r="Y799" s="6">
        <v>25275.64</v>
      </c>
      <c r="Z799" s="6">
        <v>42.88</v>
      </c>
      <c r="AC799" s="20">
        <v>1293.3</v>
      </c>
    </row>
    <row r="800" spans="1:29">
      <c r="A800" s="5">
        <f t="shared" si="12"/>
        <v>42111</v>
      </c>
      <c r="B800" s="8">
        <v>31.19</v>
      </c>
      <c r="C800" s="8">
        <v>375.56</v>
      </c>
      <c r="D800" s="8">
        <v>41.62</v>
      </c>
      <c r="E800" s="8">
        <v>522.62</v>
      </c>
      <c r="F800" s="8">
        <v>65.290000000000006</v>
      </c>
      <c r="G800" s="8">
        <v>77.88</v>
      </c>
      <c r="H800" s="8">
        <v>99.58</v>
      </c>
      <c r="I800" s="8">
        <v>62.84</v>
      </c>
      <c r="J800" s="8">
        <v>48.9</v>
      </c>
      <c r="K800" s="8">
        <v>106.69</v>
      </c>
      <c r="L800" s="8">
        <v>40.299999999999997</v>
      </c>
      <c r="M800" s="8">
        <v>32.47</v>
      </c>
      <c r="N800" s="8">
        <v>56.88</v>
      </c>
      <c r="O800" s="8">
        <v>138.43</v>
      </c>
      <c r="P800" s="8">
        <v>12.76</v>
      </c>
      <c r="R800" s="6">
        <v>2081.1799999999998</v>
      </c>
      <c r="S800" s="6">
        <v>18127.650000000001</v>
      </c>
      <c r="T800" s="6">
        <v>15360.55</v>
      </c>
      <c r="U800" s="6">
        <v>6994.63</v>
      </c>
      <c r="V800" s="6">
        <v>4931.8100000000004</v>
      </c>
      <c r="W800" s="6">
        <v>1001.58</v>
      </c>
      <c r="X800" s="6">
        <v>19907.63</v>
      </c>
      <c r="Y800" s="6">
        <v>27272.39</v>
      </c>
      <c r="Z800" s="6">
        <v>42.7</v>
      </c>
      <c r="AC800" s="20">
        <v>1288.0999999999999</v>
      </c>
    </row>
    <row r="801" spans="1:29">
      <c r="A801" s="5">
        <f t="shared" si="12"/>
        <v>42118</v>
      </c>
      <c r="B801" s="8">
        <v>32.57</v>
      </c>
      <c r="C801" s="8">
        <v>445.1</v>
      </c>
      <c r="D801" s="8">
        <v>47.87</v>
      </c>
      <c r="E801" s="8">
        <v>563.51</v>
      </c>
      <c r="F801" s="8">
        <v>66.34</v>
      </c>
      <c r="G801" s="8">
        <v>79.84</v>
      </c>
      <c r="H801" s="8">
        <v>101.08</v>
      </c>
      <c r="I801" s="8">
        <v>62.6</v>
      </c>
      <c r="J801" s="8">
        <v>50.03</v>
      </c>
      <c r="K801" s="8">
        <v>109.53</v>
      </c>
      <c r="L801" s="8">
        <v>40.89</v>
      </c>
      <c r="M801" s="8">
        <v>32.08</v>
      </c>
      <c r="N801" s="8">
        <v>57.6</v>
      </c>
      <c r="O801" s="8">
        <v>141.21</v>
      </c>
      <c r="P801" s="8">
        <v>12.52</v>
      </c>
      <c r="R801" s="6">
        <v>2117.69</v>
      </c>
      <c r="S801" s="6">
        <v>17712.66</v>
      </c>
      <c r="T801" s="6">
        <v>15408.33</v>
      </c>
      <c r="U801" s="6">
        <v>7070.7</v>
      </c>
      <c r="V801" s="6">
        <v>5092.08</v>
      </c>
      <c r="W801" s="6">
        <v>1013.62</v>
      </c>
      <c r="X801" s="6">
        <v>19652.88</v>
      </c>
      <c r="Y801" s="6">
        <v>27653.119999999999</v>
      </c>
      <c r="Z801" s="6">
        <v>43.85</v>
      </c>
      <c r="AC801" s="20">
        <v>1260.4000000000001</v>
      </c>
    </row>
    <row r="802" spans="1:29">
      <c r="A802" s="5">
        <f t="shared" si="12"/>
        <v>42125</v>
      </c>
      <c r="B802" s="8">
        <v>32.24</v>
      </c>
      <c r="C802" s="8">
        <v>422.87</v>
      </c>
      <c r="D802" s="8">
        <v>48.66</v>
      </c>
      <c r="E802" s="8">
        <v>537.9</v>
      </c>
      <c r="F802" s="8">
        <v>64.52</v>
      </c>
      <c r="G802" s="8">
        <v>78.599999999999994</v>
      </c>
      <c r="H802" s="8">
        <v>100.13</v>
      </c>
      <c r="I802" s="8">
        <v>63.61</v>
      </c>
      <c r="J802" s="8">
        <v>50.41</v>
      </c>
      <c r="K802" s="8">
        <v>110.52</v>
      </c>
      <c r="L802" s="8">
        <v>40.909999999999997</v>
      </c>
      <c r="M802" s="8">
        <v>33.42</v>
      </c>
      <c r="N802" s="8">
        <v>59.86</v>
      </c>
      <c r="O802" s="8">
        <v>139.96</v>
      </c>
      <c r="P802" s="8">
        <v>13.07</v>
      </c>
      <c r="R802" s="6">
        <v>2108.29</v>
      </c>
      <c r="S802" s="6">
        <v>17763.240000000002</v>
      </c>
      <c r="T802" s="6">
        <v>15339.77</v>
      </c>
      <c r="U802" s="6">
        <v>6985.95</v>
      </c>
      <c r="V802" s="6">
        <v>5005.3900000000003</v>
      </c>
      <c r="W802" s="6">
        <v>983.71</v>
      </c>
      <c r="X802" s="6">
        <v>20020.04</v>
      </c>
      <c r="Y802" s="6">
        <v>28060.98</v>
      </c>
      <c r="Z802" s="6">
        <v>43.14</v>
      </c>
      <c r="AC802" s="20">
        <v>1266.0999999999999</v>
      </c>
    </row>
    <row r="803" spans="1:29">
      <c r="A803" s="5">
        <f t="shared" si="12"/>
        <v>42132</v>
      </c>
      <c r="B803" s="8">
        <v>31.91</v>
      </c>
      <c r="C803" s="8">
        <v>433.69</v>
      </c>
      <c r="D803" s="8">
        <v>47.75</v>
      </c>
      <c r="E803" s="8">
        <v>538.22</v>
      </c>
      <c r="F803" s="8">
        <v>67.48</v>
      </c>
      <c r="G803" s="8">
        <v>78.53</v>
      </c>
      <c r="H803" s="8">
        <v>101.47</v>
      </c>
      <c r="I803" s="8">
        <v>65.489999999999995</v>
      </c>
      <c r="J803" s="8">
        <v>50.14</v>
      </c>
      <c r="K803" s="8">
        <v>110.11</v>
      </c>
      <c r="L803" s="8">
        <v>40.98</v>
      </c>
      <c r="M803" s="8">
        <v>32.799999999999997</v>
      </c>
      <c r="N803" s="8">
        <v>60.74</v>
      </c>
      <c r="O803" s="8">
        <v>142.12</v>
      </c>
      <c r="P803" s="8">
        <v>12.75</v>
      </c>
      <c r="R803" s="6">
        <v>2116.1</v>
      </c>
      <c r="S803" s="6">
        <v>18057.650000000001</v>
      </c>
      <c r="T803" s="6">
        <v>15170.02</v>
      </c>
      <c r="U803" s="6">
        <v>7046.82</v>
      </c>
      <c r="V803" s="6">
        <v>5003.55</v>
      </c>
      <c r="W803" s="6">
        <v>989.41</v>
      </c>
      <c r="X803" s="6">
        <v>19531.63</v>
      </c>
      <c r="Y803" s="6">
        <v>28133</v>
      </c>
      <c r="Z803" s="6">
        <v>42.87</v>
      </c>
      <c r="AC803" s="20">
        <v>1282.5</v>
      </c>
    </row>
    <row r="804" spans="1:29">
      <c r="A804" s="5">
        <f t="shared" si="12"/>
        <v>42139</v>
      </c>
      <c r="B804" s="8">
        <v>32.19</v>
      </c>
      <c r="C804" s="8">
        <v>426</v>
      </c>
      <c r="D804" s="8">
        <v>48.3</v>
      </c>
      <c r="E804" s="8">
        <v>533.85</v>
      </c>
      <c r="F804" s="8">
        <v>65.77</v>
      </c>
      <c r="G804" s="8">
        <v>79.239999999999995</v>
      </c>
      <c r="H804" s="8">
        <v>102.3</v>
      </c>
      <c r="I804" s="8">
        <v>65.88</v>
      </c>
      <c r="J804" s="8">
        <v>49.79</v>
      </c>
      <c r="K804" s="8">
        <v>110.3</v>
      </c>
      <c r="L804" s="8">
        <v>41.52</v>
      </c>
      <c r="M804" s="8">
        <v>32.99</v>
      </c>
      <c r="N804" s="8">
        <v>60.23</v>
      </c>
      <c r="O804" s="8">
        <v>139.37</v>
      </c>
      <c r="P804" s="8">
        <v>13.12</v>
      </c>
      <c r="R804" s="6">
        <v>2122.73</v>
      </c>
      <c r="S804" s="6">
        <v>17826.3</v>
      </c>
      <c r="T804" s="6">
        <v>15108.12</v>
      </c>
      <c r="U804" s="6">
        <v>6960.49</v>
      </c>
      <c r="V804" s="6">
        <v>5048.29</v>
      </c>
      <c r="W804" s="6">
        <v>979.85</v>
      </c>
      <c r="X804" s="6">
        <v>19379.189999999999</v>
      </c>
      <c r="Y804" s="6">
        <v>27577.34</v>
      </c>
      <c r="Z804" s="6">
        <v>43.15</v>
      </c>
      <c r="AC804" s="20">
        <v>1318.9</v>
      </c>
    </row>
    <row r="805" spans="1:29">
      <c r="A805" s="5">
        <f t="shared" si="12"/>
        <v>42146</v>
      </c>
      <c r="B805" s="8">
        <v>33.14</v>
      </c>
      <c r="C805" s="8">
        <v>427.63</v>
      </c>
      <c r="D805" s="8">
        <v>46.9</v>
      </c>
      <c r="E805" s="8">
        <v>540.11</v>
      </c>
      <c r="F805" s="8">
        <v>69.47</v>
      </c>
      <c r="G805" s="8">
        <v>75.86</v>
      </c>
      <c r="H805" s="8">
        <v>101.35</v>
      </c>
      <c r="I805" s="8">
        <v>66.47</v>
      </c>
      <c r="J805" s="8">
        <v>49.61</v>
      </c>
      <c r="K805" s="8">
        <v>110.26</v>
      </c>
      <c r="L805" s="8">
        <v>41.21</v>
      </c>
      <c r="M805" s="8">
        <v>33.450000000000003</v>
      </c>
      <c r="N805" s="8">
        <v>59.38</v>
      </c>
      <c r="O805" s="8">
        <v>138.22</v>
      </c>
      <c r="P805" s="8">
        <v>12.29</v>
      </c>
      <c r="R805" s="6">
        <v>2126.06</v>
      </c>
      <c r="S805" s="6">
        <v>18080.14</v>
      </c>
      <c r="T805" s="6">
        <v>15200.76</v>
      </c>
      <c r="U805" s="6">
        <v>7031.72</v>
      </c>
      <c r="V805" s="6">
        <v>5089.3599999999997</v>
      </c>
      <c r="W805" s="6">
        <v>1006.23</v>
      </c>
      <c r="X805" s="6">
        <v>19732.919999999998</v>
      </c>
      <c r="Y805" s="6">
        <v>27822.28</v>
      </c>
      <c r="Z805" s="6">
        <v>42.74</v>
      </c>
      <c r="AC805" s="20">
        <v>1299.7</v>
      </c>
    </row>
    <row r="806" spans="1:29">
      <c r="A806" s="5">
        <f t="shared" si="12"/>
        <v>42153</v>
      </c>
      <c r="B806" s="8">
        <v>32.57</v>
      </c>
      <c r="C806" s="8">
        <v>429.23</v>
      </c>
      <c r="D806" s="8">
        <v>46.86</v>
      </c>
      <c r="E806" s="8">
        <v>532.11</v>
      </c>
      <c r="F806" s="8">
        <v>69.569999999999993</v>
      </c>
      <c r="G806" s="8">
        <v>74.27</v>
      </c>
      <c r="H806" s="8">
        <v>100.14</v>
      </c>
      <c r="I806" s="8">
        <v>65.78</v>
      </c>
      <c r="J806" s="8">
        <v>49.44</v>
      </c>
      <c r="K806" s="8">
        <v>110.37</v>
      </c>
      <c r="L806" s="8">
        <v>40.96</v>
      </c>
      <c r="M806" s="8">
        <v>34.46</v>
      </c>
      <c r="N806" s="8">
        <v>60.89</v>
      </c>
      <c r="O806" s="8">
        <v>137.88999999999999</v>
      </c>
      <c r="P806" s="8">
        <v>11.86</v>
      </c>
      <c r="R806" s="6">
        <v>2107.39</v>
      </c>
      <c r="S806" s="6">
        <v>18024.060000000001</v>
      </c>
      <c r="T806" s="6">
        <v>15014.09</v>
      </c>
      <c r="U806" s="6">
        <v>6984.43</v>
      </c>
      <c r="V806" s="6">
        <v>5070.03</v>
      </c>
      <c r="W806" s="6">
        <v>983.52</v>
      </c>
      <c r="X806" s="6">
        <v>20264.41</v>
      </c>
      <c r="Y806" s="6">
        <v>27992.83</v>
      </c>
      <c r="Z806" s="6">
        <v>41.12</v>
      </c>
      <c r="AC806" s="20">
        <v>1280.7</v>
      </c>
    </row>
    <row r="807" spans="1:29">
      <c r="A807" s="5">
        <f t="shared" si="12"/>
        <v>42160</v>
      </c>
      <c r="B807" s="8">
        <v>32.159999999999997</v>
      </c>
      <c r="C807" s="8">
        <v>426.95</v>
      </c>
      <c r="D807" s="8">
        <v>46.14</v>
      </c>
      <c r="E807" s="8">
        <v>533.33000000000004</v>
      </c>
      <c r="F807" s="8">
        <v>69.62</v>
      </c>
      <c r="G807" s="8">
        <v>73.06</v>
      </c>
      <c r="H807" s="8">
        <v>98.59</v>
      </c>
      <c r="I807" s="8">
        <v>67.42</v>
      </c>
      <c r="J807" s="8">
        <v>47.23</v>
      </c>
      <c r="K807" s="8">
        <v>110.3</v>
      </c>
      <c r="L807" s="8">
        <v>40.1</v>
      </c>
      <c r="M807" s="8">
        <v>31.84</v>
      </c>
      <c r="N807" s="8">
        <v>58.99</v>
      </c>
      <c r="O807" s="8">
        <v>135.51</v>
      </c>
      <c r="P807" s="8">
        <v>11.47</v>
      </c>
      <c r="R807" s="6">
        <v>2092.83</v>
      </c>
      <c r="S807" s="6">
        <v>18191.11</v>
      </c>
      <c r="T807" s="6">
        <v>14957.16</v>
      </c>
      <c r="U807" s="6">
        <v>6804.6</v>
      </c>
      <c r="V807" s="6">
        <v>5068.46</v>
      </c>
      <c r="W807" s="6">
        <v>961.29</v>
      </c>
      <c r="X807" s="6">
        <v>20563.150000000001</v>
      </c>
      <c r="Y807" s="6">
        <v>27424.19</v>
      </c>
      <c r="Z807" s="6">
        <v>40.11</v>
      </c>
      <c r="AC807" s="20">
        <v>1266.5999999999999</v>
      </c>
    </row>
    <row r="808" spans="1:29">
      <c r="A808" s="5">
        <f t="shared" si="12"/>
        <v>42167</v>
      </c>
      <c r="B808" s="8">
        <v>31.79</v>
      </c>
      <c r="C808" s="8">
        <v>429.92</v>
      </c>
      <c r="D808" s="8">
        <v>45.97</v>
      </c>
      <c r="E808" s="8">
        <v>532.33000000000004</v>
      </c>
      <c r="F808" s="8">
        <v>68.680000000000007</v>
      </c>
      <c r="G808" s="8">
        <v>72.430000000000007</v>
      </c>
      <c r="H808" s="8">
        <v>98.35</v>
      </c>
      <c r="I808" s="8">
        <v>68.25</v>
      </c>
      <c r="J808" s="8">
        <v>47.25</v>
      </c>
      <c r="K808" s="8">
        <v>109.95</v>
      </c>
      <c r="L808" s="8">
        <v>39.96</v>
      </c>
      <c r="M808" s="8">
        <v>31.32</v>
      </c>
      <c r="N808" s="8">
        <v>57.87</v>
      </c>
      <c r="O808" s="8">
        <v>135.49</v>
      </c>
      <c r="P808" s="8">
        <v>11.27</v>
      </c>
      <c r="R808" s="6">
        <v>2094.11</v>
      </c>
      <c r="S808" s="6">
        <v>18272.560000000001</v>
      </c>
      <c r="T808" s="6">
        <v>14741.15</v>
      </c>
      <c r="U808" s="6">
        <v>6784.92</v>
      </c>
      <c r="V808" s="6">
        <v>5051.1000000000004</v>
      </c>
      <c r="W808" s="6">
        <v>958.41</v>
      </c>
      <c r="X808" s="6">
        <v>20460.900000000001</v>
      </c>
      <c r="Y808" s="6">
        <v>27260.16</v>
      </c>
      <c r="Z808" s="6">
        <v>40.24</v>
      </c>
      <c r="AC808" s="20">
        <v>1281</v>
      </c>
    </row>
    <row r="809" spans="1:29">
      <c r="A809" s="5">
        <f t="shared" si="12"/>
        <v>42174</v>
      </c>
      <c r="B809" s="8">
        <v>31.65</v>
      </c>
      <c r="C809" s="8">
        <v>434.92</v>
      </c>
      <c r="D809" s="8">
        <v>46.1</v>
      </c>
      <c r="E809" s="8">
        <v>536.69000000000005</v>
      </c>
      <c r="F809" s="8">
        <v>68.37</v>
      </c>
      <c r="G809" s="8">
        <v>72.739999999999995</v>
      </c>
      <c r="H809" s="8">
        <v>99.86</v>
      </c>
      <c r="I809" s="8">
        <v>68.08</v>
      </c>
      <c r="J809" s="8">
        <v>47.46</v>
      </c>
      <c r="K809" s="8">
        <v>112.62</v>
      </c>
      <c r="L809" s="8">
        <v>40.4</v>
      </c>
      <c r="M809" s="8">
        <v>32.07</v>
      </c>
      <c r="N809" s="8">
        <v>58.04</v>
      </c>
      <c r="O809" s="8">
        <v>134.02000000000001</v>
      </c>
      <c r="P809" s="8">
        <v>11.48</v>
      </c>
      <c r="R809" s="6">
        <v>2109.9899999999998</v>
      </c>
      <c r="S809" s="6">
        <v>18232.02</v>
      </c>
      <c r="T809" s="6">
        <v>14653.12</v>
      </c>
      <c r="U809" s="6">
        <v>6710.45</v>
      </c>
      <c r="V809" s="6">
        <v>5117</v>
      </c>
      <c r="W809" s="6">
        <v>946.02</v>
      </c>
      <c r="X809" s="6">
        <v>20407.080000000002</v>
      </c>
      <c r="Y809" s="6">
        <v>27280.54</v>
      </c>
      <c r="Z809" s="6">
        <v>40.06</v>
      </c>
      <c r="AC809" s="20">
        <v>1299.4000000000001</v>
      </c>
    </row>
    <row r="810" spans="1:29">
      <c r="A810" s="5">
        <f t="shared" si="12"/>
        <v>42181</v>
      </c>
      <c r="B810" s="8">
        <v>31.69</v>
      </c>
      <c r="C810" s="8">
        <v>438.1</v>
      </c>
      <c r="D810" s="8">
        <v>45.26</v>
      </c>
      <c r="E810" s="8">
        <v>531.69000000000005</v>
      </c>
      <c r="F810" s="8">
        <v>69.33</v>
      </c>
      <c r="G810" s="8">
        <v>72.12</v>
      </c>
      <c r="H810" s="8">
        <v>99.64</v>
      </c>
      <c r="I810" s="8">
        <v>68.95</v>
      </c>
      <c r="J810" s="8">
        <v>47.62</v>
      </c>
      <c r="K810" s="8">
        <v>114.99</v>
      </c>
      <c r="L810" s="8">
        <v>40</v>
      </c>
      <c r="M810" s="8">
        <v>31.02</v>
      </c>
      <c r="N810" s="8">
        <v>58.49</v>
      </c>
      <c r="O810" s="8">
        <v>135.46</v>
      </c>
      <c r="P810" s="8">
        <v>10.9</v>
      </c>
      <c r="R810" s="6">
        <v>2101.4899999999998</v>
      </c>
      <c r="S810" s="6">
        <v>18010.68</v>
      </c>
      <c r="T810" s="6">
        <v>14808.09</v>
      </c>
      <c r="U810" s="6">
        <v>6753.7</v>
      </c>
      <c r="V810" s="6">
        <v>5080.51</v>
      </c>
      <c r="W810" s="6">
        <v>989.3</v>
      </c>
      <c r="X810" s="6">
        <v>20174.240000000002</v>
      </c>
      <c r="Y810" s="6">
        <v>26760.53</v>
      </c>
      <c r="Z810" s="6">
        <v>39.93</v>
      </c>
      <c r="AC810" s="20">
        <v>1273.0999999999999</v>
      </c>
    </row>
    <row r="811" spans="1:29">
      <c r="A811" s="5">
        <f t="shared" si="12"/>
        <v>42188</v>
      </c>
      <c r="B811" s="8">
        <v>31.61</v>
      </c>
      <c r="C811" s="8">
        <v>437.71</v>
      </c>
      <c r="D811" s="8">
        <v>44.4</v>
      </c>
      <c r="E811" s="8">
        <v>523.4</v>
      </c>
      <c r="F811" s="8">
        <v>68.69</v>
      </c>
      <c r="G811" s="8">
        <v>71.86</v>
      </c>
      <c r="H811" s="8">
        <v>98.44</v>
      </c>
      <c r="I811" s="8">
        <v>67.52</v>
      </c>
      <c r="J811" s="8">
        <v>47.2</v>
      </c>
      <c r="K811" s="8">
        <v>114.97</v>
      </c>
      <c r="L811" s="8">
        <v>39.49</v>
      </c>
      <c r="M811" s="8">
        <v>30.56</v>
      </c>
      <c r="N811" s="8">
        <v>57.67</v>
      </c>
      <c r="O811" s="8">
        <v>132.75</v>
      </c>
      <c r="P811" s="8">
        <v>10.57</v>
      </c>
      <c r="R811" s="6">
        <v>2076.7800000000002</v>
      </c>
      <c r="S811" s="6">
        <v>17849.46</v>
      </c>
      <c r="T811" s="6">
        <v>14682.39</v>
      </c>
      <c r="U811" s="6">
        <v>6585.78</v>
      </c>
      <c r="V811" s="6">
        <v>5009.21</v>
      </c>
      <c r="W811" s="6">
        <v>943.79</v>
      </c>
      <c r="X811" s="6">
        <v>20706.150000000001</v>
      </c>
      <c r="Y811" s="6">
        <v>26663.87</v>
      </c>
      <c r="Z811" s="6">
        <v>39.78</v>
      </c>
      <c r="AC811" s="20">
        <v>1261.5</v>
      </c>
    </row>
    <row r="812" spans="1:29">
      <c r="A812" s="5">
        <f t="shared" si="12"/>
        <v>42195</v>
      </c>
      <c r="B812" s="8">
        <v>30.82</v>
      </c>
      <c r="C812" s="8">
        <v>443.51</v>
      </c>
      <c r="D812" s="8">
        <v>44.61</v>
      </c>
      <c r="E812" s="8">
        <v>530.13</v>
      </c>
      <c r="F812" s="8">
        <v>68.75</v>
      </c>
      <c r="G812" s="8">
        <v>73.12</v>
      </c>
      <c r="H812" s="8">
        <v>99.53</v>
      </c>
      <c r="I812" s="8">
        <v>67.05</v>
      </c>
      <c r="J812" s="8">
        <v>47</v>
      </c>
      <c r="K812" s="8">
        <v>116.44</v>
      </c>
      <c r="L812" s="8">
        <v>40.39</v>
      </c>
      <c r="M812" s="8">
        <v>29.17</v>
      </c>
      <c r="N812" s="8">
        <v>57.95</v>
      </c>
      <c r="O812" s="8">
        <v>131.52000000000001</v>
      </c>
      <c r="P812" s="8">
        <v>10.11</v>
      </c>
      <c r="R812" s="6">
        <v>2076.62</v>
      </c>
      <c r="S812" s="6">
        <v>17898.84</v>
      </c>
      <c r="T812" s="6">
        <v>14411.07</v>
      </c>
      <c r="U812" s="6">
        <v>6673.38</v>
      </c>
      <c r="V812" s="6">
        <v>4997.7</v>
      </c>
      <c r="W812" s="6">
        <v>962.42</v>
      </c>
      <c r="X812" s="6">
        <v>20539.79</v>
      </c>
      <c r="Y812" s="6">
        <v>26064.11</v>
      </c>
      <c r="Z812" s="6">
        <v>38.44</v>
      </c>
      <c r="AC812" s="20">
        <v>1256.5999999999999</v>
      </c>
    </row>
    <row r="813" spans="1:29">
      <c r="A813" s="5">
        <f t="shared" si="12"/>
        <v>42202</v>
      </c>
      <c r="B813" s="8">
        <v>32.409999999999997</v>
      </c>
      <c r="C813" s="8">
        <v>483.01</v>
      </c>
      <c r="D813" s="8">
        <v>46.62</v>
      </c>
      <c r="E813" s="8">
        <v>672.93</v>
      </c>
      <c r="F813" s="8">
        <v>68.239999999999995</v>
      </c>
      <c r="G813" s="8">
        <v>73.39</v>
      </c>
      <c r="H813" s="8">
        <v>100.08</v>
      </c>
      <c r="I813" s="8">
        <v>69.209999999999994</v>
      </c>
      <c r="J813" s="8">
        <v>47.59</v>
      </c>
      <c r="K813" s="8">
        <v>118.86</v>
      </c>
      <c r="L813" s="8">
        <v>41.25</v>
      </c>
      <c r="M813" s="8">
        <v>29.47</v>
      </c>
      <c r="N813" s="8">
        <v>58.82</v>
      </c>
      <c r="O813" s="8">
        <v>135.36000000000001</v>
      </c>
      <c r="P813" s="8">
        <v>8.7899999999999991</v>
      </c>
      <c r="R813" s="6">
        <v>2126.64</v>
      </c>
      <c r="S813" s="6">
        <v>18015.95</v>
      </c>
      <c r="T813" s="6">
        <v>14642.84</v>
      </c>
      <c r="U813" s="6">
        <v>6775.08</v>
      </c>
      <c r="V813" s="6">
        <v>5210.1400000000003</v>
      </c>
      <c r="W813" s="6">
        <v>1004.29</v>
      </c>
      <c r="X813" s="6">
        <v>19779.830000000002</v>
      </c>
      <c r="Y813" s="6">
        <v>24901.279999999999</v>
      </c>
      <c r="Z813" s="6">
        <v>38.76</v>
      </c>
      <c r="AC813" s="20">
        <v>1230.7</v>
      </c>
    </row>
    <row r="814" spans="1:29">
      <c r="A814" s="5">
        <f t="shared" si="12"/>
        <v>42209</v>
      </c>
      <c r="B814" s="8">
        <v>31.13</v>
      </c>
      <c r="C814" s="8">
        <v>529.41999999999996</v>
      </c>
      <c r="D814" s="8">
        <v>45.94</v>
      </c>
      <c r="E814" s="8">
        <v>623.55999999999995</v>
      </c>
      <c r="F814" s="8">
        <v>68.42</v>
      </c>
      <c r="G814" s="8">
        <v>71.58</v>
      </c>
      <c r="H814" s="8">
        <v>99.15</v>
      </c>
      <c r="I814" s="8">
        <v>68.91</v>
      </c>
      <c r="J814" s="8">
        <v>46.04</v>
      </c>
      <c r="K814" s="8">
        <v>118.91</v>
      </c>
      <c r="L814" s="8">
        <v>40.44</v>
      </c>
      <c r="M814" s="8">
        <v>28.06</v>
      </c>
      <c r="N814" s="8">
        <v>57.41</v>
      </c>
      <c r="O814" s="8">
        <v>132.55000000000001</v>
      </c>
      <c r="P814" s="8">
        <v>7.25</v>
      </c>
      <c r="R814" s="6">
        <v>2079.65</v>
      </c>
      <c r="S814" s="6">
        <v>17946.68</v>
      </c>
      <c r="T814" s="6">
        <v>14186.24</v>
      </c>
      <c r="U814" s="6">
        <v>6579.81</v>
      </c>
      <c r="V814" s="6">
        <v>5088.63</v>
      </c>
      <c r="W814" s="6">
        <v>987.47</v>
      </c>
      <c r="X814" s="6">
        <v>20650.919999999998</v>
      </c>
      <c r="Y814" s="6">
        <v>25415.27</v>
      </c>
      <c r="Z814" s="6">
        <v>37.06</v>
      </c>
      <c r="AC814" s="20">
        <v>1180</v>
      </c>
    </row>
    <row r="815" spans="1:29">
      <c r="A815" s="5">
        <f t="shared" si="12"/>
        <v>42216</v>
      </c>
      <c r="B815" s="8">
        <v>30.33</v>
      </c>
      <c r="C815" s="8">
        <v>536.15</v>
      </c>
      <c r="D815" s="8">
        <v>46.7</v>
      </c>
      <c r="E815" s="8">
        <v>625.61</v>
      </c>
      <c r="F815" s="8">
        <v>70.88</v>
      </c>
      <c r="G815" s="8">
        <v>71.98</v>
      </c>
      <c r="H815" s="8">
        <v>100.21</v>
      </c>
      <c r="I815" s="8">
        <v>68.53</v>
      </c>
      <c r="J815" s="8">
        <v>46.79</v>
      </c>
      <c r="K815" s="8">
        <v>120</v>
      </c>
      <c r="L815" s="8">
        <v>41.08</v>
      </c>
      <c r="M815" s="8">
        <v>28.95</v>
      </c>
      <c r="N815" s="8">
        <v>58.96</v>
      </c>
      <c r="O815" s="8">
        <v>133.46</v>
      </c>
      <c r="P815" s="8">
        <v>7.06</v>
      </c>
      <c r="R815" s="6">
        <v>2103.84</v>
      </c>
      <c r="S815" s="6">
        <v>17730.11</v>
      </c>
      <c r="T815" s="6">
        <v>14468.44</v>
      </c>
      <c r="U815" s="6">
        <v>6696.28</v>
      </c>
      <c r="V815" s="6">
        <v>5128.28</v>
      </c>
      <c r="W815" s="6">
        <v>987.83</v>
      </c>
      <c r="X815" s="6">
        <v>20544.53</v>
      </c>
      <c r="Y815" s="6">
        <v>25128.51</v>
      </c>
      <c r="Z815" s="6">
        <v>37.119999999999997</v>
      </c>
      <c r="AC815" s="20">
        <v>1183.0999999999999</v>
      </c>
    </row>
    <row r="816" spans="1:29">
      <c r="A816" s="5">
        <f t="shared" si="12"/>
        <v>42223</v>
      </c>
      <c r="B816" s="8">
        <v>28.88</v>
      </c>
      <c r="C816" s="8">
        <v>522.62</v>
      </c>
      <c r="D816" s="8">
        <v>46.74</v>
      </c>
      <c r="E816" s="8">
        <v>635.29999999999995</v>
      </c>
      <c r="F816" s="8">
        <v>74.8</v>
      </c>
      <c r="G816" s="8">
        <v>71.25</v>
      </c>
      <c r="H816" s="8">
        <v>98.85</v>
      </c>
      <c r="I816" s="8">
        <v>68.05</v>
      </c>
      <c r="J816" s="8">
        <v>46.36</v>
      </c>
      <c r="K816" s="8">
        <v>109.35</v>
      </c>
      <c r="L816" s="8">
        <v>41.77</v>
      </c>
      <c r="M816" s="8">
        <v>28.88</v>
      </c>
      <c r="N816" s="8">
        <v>57.97</v>
      </c>
      <c r="O816" s="8">
        <v>129.94999999999999</v>
      </c>
      <c r="P816" s="8">
        <v>7.04</v>
      </c>
      <c r="R816" s="6">
        <v>2077.5700000000002</v>
      </c>
      <c r="S816" s="6">
        <v>17760.41</v>
      </c>
      <c r="T816" s="6">
        <v>14302.7</v>
      </c>
      <c r="U816" s="6">
        <v>6718.49</v>
      </c>
      <c r="V816" s="6">
        <v>5043.54</v>
      </c>
      <c r="W816" s="6">
        <v>998.3</v>
      </c>
      <c r="X816" s="6">
        <v>20585.240000000002</v>
      </c>
      <c r="Y816" s="6">
        <v>24636.28</v>
      </c>
      <c r="Z816" s="6">
        <v>36.299999999999997</v>
      </c>
      <c r="AC816" s="20">
        <v>1185.8</v>
      </c>
    </row>
    <row r="817" spans="1:29">
      <c r="A817" s="5">
        <f t="shared" si="12"/>
        <v>42230</v>
      </c>
      <c r="B817" s="8">
        <v>28.99</v>
      </c>
      <c r="C817" s="8">
        <v>531.52</v>
      </c>
      <c r="D817" s="8">
        <v>47</v>
      </c>
      <c r="E817" s="8">
        <v>657.12</v>
      </c>
      <c r="F817" s="8">
        <v>75.34</v>
      </c>
      <c r="G817" s="8">
        <v>72.38</v>
      </c>
      <c r="H817" s="8">
        <v>98.81</v>
      </c>
      <c r="I817" s="8">
        <v>67.89</v>
      </c>
      <c r="J817" s="8">
        <v>47.49</v>
      </c>
      <c r="K817" s="8">
        <v>107.16</v>
      </c>
      <c r="L817" s="8">
        <v>41.25</v>
      </c>
      <c r="M817" s="8">
        <v>29.02</v>
      </c>
      <c r="N817" s="8">
        <v>59.18</v>
      </c>
      <c r="O817" s="8">
        <v>128.19</v>
      </c>
      <c r="P817" s="8">
        <v>7.68</v>
      </c>
      <c r="R817" s="6">
        <v>2091.54</v>
      </c>
      <c r="S817" s="6">
        <v>18086.45</v>
      </c>
      <c r="T817" s="6">
        <v>14277.88</v>
      </c>
      <c r="U817" s="6">
        <v>6550.74</v>
      </c>
      <c r="V817" s="6">
        <v>5048.24</v>
      </c>
      <c r="W817" s="6">
        <v>960.3</v>
      </c>
      <c r="X817" s="6">
        <v>20724.560000000001</v>
      </c>
      <c r="Y817" s="6">
        <v>24552.47</v>
      </c>
      <c r="Z817" s="6">
        <v>35.53</v>
      </c>
      <c r="AC817" s="20">
        <v>1202.3</v>
      </c>
    </row>
    <row r="818" spans="1:29">
      <c r="A818" s="5">
        <f t="shared" si="12"/>
        <v>42237</v>
      </c>
      <c r="B818" s="8">
        <v>26.44</v>
      </c>
      <c r="C818" s="8">
        <v>494.47</v>
      </c>
      <c r="D818" s="8">
        <v>43.07</v>
      </c>
      <c r="E818" s="8">
        <v>612.48</v>
      </c>
      <c r="F818" s="8">
        <v>74.209999999999994</v>
      </c>
      <c r="G818" s="8">
        <v>66.540000000000006</v>
      </c>
      <c r="H818" s="8">
        <v>95.56</v>
      </c>
      <c r="I818" s="8">
        <v>63.6</v>
      </c>
      <c r="J818" s="8">
        <v>46.1</v>
      </c>
      <c r="K818" s="8">
        <v>98.84</v>
      </c>
      <c r="L818" s="8">
        <v>39.53</v>
      </c>
      <c r="M818" s="8">
        <v>26.56</v>
      </c>
      <c r="N818" s="8">
        <v>55.77</v>
      </c>
      <c r="O818" s="8">
        <v>119.05</v>
      </c>
      <c r="P818" s="8">
        <v>8.01</v>
      </c>
      <c r="R818" s="6">
        <v>1970.89</v>
      </c>
      <c r="S818" s="6">
        <v>17568.53</v>
      </c>
      <c r="T818" s="6">
        <v>13473.67</v>
      </c>
      <c r="U818" s="6">
        <v>6187.65</v>
      </c>
      <c r="V818" s="6">
        <v>4706.04</v>
      </c>
      <c r="W818" s="6">
        <v>896.28</v>
      </c>
      <c r="X818" s="6">
        <v>20519.45</v>
      </c>
      <c r="Y818" s="6">
        <v>23991.03</v>
      </c>
      <c r="Z818" s="6">
        <v>32.75</v>
      </c>
      <c r="AC818" s="20">
        <v>1246.8</v>
      </c>
    </row>
    <row r="819" spans="1:29">
      <c r="A819" s="5">
        <f t="shared" si="12"/>
        <v>42244</v>
      </c>
      <c r="B819" s="8">
        <v>28.32</v>
      </c>
      <c r="C819" s="8">
        <v>518.01</v>
      </c>
      <c r="D819" s="8">
        <v>43.93</v>
      </c>
      <c r="E819" s="8">
        <v>630.38</v>
      </c>
      <c r="F819" s="8">
        <v>74.22</v>
      </c>
      <c r="G819" s="8">
        <v>64.94</v>
      </c>
      <c r="H819" s="8">
        <v>95.17</v>
      </c>
      <c r="I819" s="8">
        <v>64.13</v>
      </c>
      <c r="J819" s="8">
        <v>46.07</v>
      </c>
      <c r="K819" s="8">
        <v>102.48</v>
      </c>
      <c r="L819" s="8">
        <v>39.450000000000003</v>
      </c>
      <c r="M819" s="8">
        <v>28.42</v>
      </c>
      <c r="N819" s="8">
        <v>55.37</v>
      </c>
      <c r="O819" s="8">
        <v>120.77</v>
      </c>
      <c r="P819" s="8">
        <v>7.13</v>
      </c>
      <c r="R819" s="6">
        <v>1988.87</v>
      </c>
      <c r="S819" s="6">
        <v>17689.86</v>
      </c>
      <c r="T819" s="6">
        <v>13865.07</v>
      </c>
      <c r="U819" s="6">
        <v>6247.94</v>
      </c>
      <c r="V819" s="6">
        <v>4828.32</v>
      </c>
      <c r="W819" s="6">
        <v>904.33</v>
      </c>
      <c r="X819" s="6">
        <v>19435.830000000002</v>
      </c>
      <c r="Y819" s="6">
        <v>22409.62</v>
      </c>
      <c r="Z819" s="6">
        <v>33.78</v>
      </c>
      <c r="AC819" s="20">
        <v>1218.4000000000001</v>
      </c>
    </row>
    <row r="820" spans="1:29">
      <c r="A820" s="5">
        <f t="shared" si="12"/>
        <v>42251</v>
      </c>
      <c r="B820" s="8">
        <v>27.32</v>
      </c>
      <c r="C820" s="8">
        <v>499</v>
      </c>
      <c r="D820" s="8">
        <v>42.61</v>
      </c>
      <c r="E820" s="8">
        <v>600.70000000000005</v>
      </c>
      <c r="F820" s="8">
        <v>71.19</v>
      </c>
      <c r="G820" s="8">
        <v>63.89</v>
      </c>
      <c r="H820" s="8">
        <v>91.31</v>
      </c>
      <c r="I820" s="8">
        <v>61.5</v>
      </c>
      <c r="J820" s="8">
        <v>44.82</v>
      </c>
      <c r="K820" s="8">
        <v>100.97</v>
      </c>
      <c r="L820" s="8">
        <v>38.520000000000003</v>
      </c>
      <c r="M820" s="8">
        <v>28.52</v>
      </c>
      <c r="N820" s="8">
        <v>51.59</v>
      </c>
      <c r="O820" s="8">
        <v>116.5</v>
      </c>
      <c r="P820" s="8">
        <v>6.41</v>
      </c>
      <c r="R820" s="6">
        <v>1921.22</v>
      </c>
      <c r="S820" s="6">
        <v>17373.38</v>
      </c>
      <c r="T820" s="6">
        <v>13478.31</v>
      </c>
      <c r="U820" s="6">
        <v>6042.92</v>
      </c>
      <c r="V820" s="6">
        <v>4683.92</v>
      </c>
      <c r="W820" s="6">
        <v>874.58</v>
      </c>
      <c r="X820" s="6">
        <v>19136.32</v>
      </c>
      <c r="Y820" s="6">
        <v>21612.39</v>
      </c>
      <c r="Z820" s="6">
        <v>32.14</v>
      </c>
      <c r="AC820" s="20">
        <v>1200.5</v>
      </c>
    </row>
    <row r="821" spans="1:29">
      <c r="A821" s="5">
        <f t="shared" si="12"/>
        <v>42258</v>
      </c>
      <c r="B821" s="8">
        <v>28.55</v>
      </c>
      <c r="C821" s="8">
        <v>529.44000000000005</v>
      </c>
      <c r="D821" s="8">
        <v>43.48</v>
      </c>
      <c r="E821" s="8">
        <v>625.77</v>
      </c>
      <c r="F821" s="8">
        <v>72.459999999999994</v>
      </c>
      <c r="G821" s="8">
        <v>64.650000000000006</v>
      </c>
      <c r="H821" s="8">
        <v>92.93</v>
      </c>
      <c r="I821" s="8">
        <v>62.56</v>
      </c>
      <c r="J821" s="8">
        <v>45.73</v>
      </c>
      <c r="K821" s="8">
        <v>104.48</v>
      </c>
      <c r="L821" s="8">
        <v>38.130000000000003</v>
      </c>
      <c r="M821" s="8">
        <v>29.47</v>
      </c>
      <c r="N821" s="8">
        <v>52.09</v>
      </c>
      <c r="O821" s="8">
        <v>117.1</v>
      </c>
      <c r="P821" s="8">
        <v>6.35</v>
      </c>
      <c r="R821" s="6">
        <v>1961.05</v>
      </c>
      <c r="S821" s="6">
        <v>17477.400000000001</v>
      </c>
      <c r="T821" s="6">
        <v>13461.47</v>
      </c>
      <c r="U821" s="6">
        <v>6117.76</v>
      </c>
      <c r="V821" s="6">
        <v>4822.34</v>
      </c>
      <c r="W821" s="6">
        <v>876.22</v>
      </c>
      <c r="X821" s="6">
        <v>17792.16</v>
      </c>
      <c r="Y821" s="6">
        <v>20840.61</v>
      </c>
      <c r="Z821" s="6">
        <v>33.46</v>
      </c>
      <c r="AB821" s="20">
        <f ca="1">IFERROR(__xludf.DUMMYFUNCTION("""COMPUTED_VALUE"""),327)</f>
        <v>327</v>
      </c>
      <c r="AC821" s="20">
        <v>1181.9000000000001</v>
      </c>
    </row>
    <row r="822" spans="1:29">
      <c r="A822" s="5">
        <f t="shared" si="12"/>
        <v>42265</v>
      </c>
      <c r="B822" s="8">
        <v>28.36</v>
      </c>
      <c r="C822" s="8">
        <v>540.26</v>
      </c>
      <c r="D822" s="8">
        <v>43.48</v>
      </c>
      <c r="E822" s="8">
        <v>629.25</v>
      </c>
      <c r="F822" s="8">
        <v>69.16</v>
      </c>
      <c r="G822" s="8">
        <v>63.34</v>
      </c>
      <c r="H822" s="8">
        <v>93.39</v>
      </c>
      <c r="I822" s="8">
        <v>60.94</v>
      </c>
      <c r="J822" s="8">
        <v>44.57</v>
      </c>
      <c r="K822" s="8">
        <v>102.84</v>
      </c>
      <c r="L822" s="8">
        <v>38.979999999999997</v>
      </c>
      <c r="M822" s="8">
        <v>29.02</v>
      </c>
      <c r="N822" s="8">
        <v>52.13</v>
      </c>
      <c r="O822" s="8">
        <v>118.82</v>
      </c>
      <c r="P822" s="8">
        <v>6.75</v>
      </c>
      <c r="R822" s="6">
        <v>1958.03</v>
      </c>
      <c r="S822" s="6">
        <v>16459.75</v>
      </c>
      <c r="T822" s="6">
        <v>13646.9</v>
      </c>
      <c r="U822" s="6">
        <v>6104.11</v>
      </c>
      <c r="V822" s="6">
        <v>4827.2299999999996</v>
      </c>
      <c r="W822" s="6">
        <v>875.91</v>
      </c>
      <c r="X822" s="6">
        <v>18264.22</v>
      </c>
      <c r="Y822" s="6">
        <v>21504.37</v>
      </c>
      <c r="Z822" s="6">
        <v>33.83</v>
      </c>
      <c r="AB822" s="20">
        <f ca="1">IFERROR(__xludf.DUMMYFUNCTION("""COMPUTED_VALUE"""),357.24)</f>
        <v>357.24</v>
      </c>
      <c r="AC822" s="20">
        <v>1214.0999999999999</v>
      </c>
    </row>
    <row r="823" spans="1:29">
      <c r="A823" s="5">
        <f t="shared" si="12"/>
        <v>42272</v>
      </c>
      <c r="B823" s="8">
        <v>28.68</v>
      </c>
      <c r="C823" s="8">
        <v>524.25</v>
      </c>
      <c r="D823" s="8">
        <v>43.94</v>
      </c>
      <c r="E823" s="8">
        <v>611.97</v>
      </c>
      <c r="F823" s="8">
        <v>70.760000000000005</v>
      </c>
      <c r="G823" s="8">
        <v>63.78</v>
      </c>
      <c r="H823" s="8">
        <v>91</v>
      </c>
      <c r="I823" s="8">
        <v>61.47</v>
      </c>
      <c r="J823" s="8">
        <v>44.22</v>
      </c>
      <c r="K823" s="8">
        <v>100.3</v>
      </c>
      <c r="L823" s="8">
        <v>39.619999999999997</v>
      </c>
      <c r="M823" s="8">
        <v>28.81</v>
      </c>
      <c r="N823" s="8">
        <v>49.6</v>
      </c>
      <c r="O823" s="8">
        <v>118.51</v>
      </c>
      <c r="P823" s="8">
        <v>6.57</v>
      </c>
      <c r="R823" s="6">
        <v>1931.34</v>
      </c>
      <c r="S823" s="6">
        <v>16643.009999999998</v>
      </c>
      <c r="T823" s="6">
        <v>13378.57</v>
      </c>
      <c r="U823" s="6">
        <v>6109.01</v>
      </c>
      <c r="V823" s="6">
        <v>4686.5</v>
      </c>
      <c r="W823" s="6">
        <v>865.6</v>
      </c>
      <c r="X823" s="6">
        <v>18070.21</v>
      </c>
      <c r="Y823" s="6">
        <v>21920.83</v>
      </c>
      <c r="Z823" s="6">
        <v>32.4</v>
      </c>
      <c r="AB823" s="20">
        <f ca="1">IFERROR(__xludf.DUMMYFUNCTION("""COMPUTED_VALUE"""),387.99)</f>
        <v>387.99</v>
      </c>
      <c r="AC823" s="20">
        <v>1218.8</v>
      </c>
    </row>
    <row r="824" spans="1:29">
      <c r="A824" s="5">
        <f t="shared" si="12"/>
        <v>42279</v>
      </c>
      <c r="B824" s="8">
        <v>27.6</v>
      </c>
      <c r="C824" s="8">
        <v>532.54</v>
      </c>
      <c r="D824" s="8">
        <v>45.57</v>
      </c>
      <c r="E824" s="8">
        <v>626.91</v>
      </c>
      <c r="F824" s="8">
        <v>69.790000000000006</v>
      </c>
      <c r="G824" s="8">
        <v>64.98</v>
      </c>
      <c r="H824" s="8">
        <v>93.93</v>
      </c>
      <c r="I824" s="8">
        <v>60.81</v>
      </c>
      <c r="J824" s="8">
        <v>42.84</v>
      </c>
      <c r="K824" s="8">
        <v>103</v>
      </c>
      <c r="L824" s="8">
        <v>40.39</v>
      </c>
      <c r="M824" s="8">
        <v>30.51</v>
      </c>
      <c r="N824" s="8">
        <v>50.14</v>
      </c>
      <c r="O824" s="8">
        <v>120.73</v>
      </c>
      <c r="P824" s="8">
        <v>6.57</v>
      </c>
      <c r="R824" s="6">
        <v>1951.36</v>
      </c>
      <c r="S824" s="6">
        <v>16102.38</v>
      </c>
      <c r="T824" s="6">
        <v>13339.74</v>
      </c>
      <c r="U824" s="6">
        <v>6129.98</v>
      </c>
      <c r="V824" s="6">
        <v>4707.78</v>
      </c>
      <c r="W824" s="6">
        <v>859.8</v>
      </c>
      <c r="X824" s="6">
        <v>17880.509999999998</v>
      </c>
      <c r="Y824" s="6">
        <v>21186.32</v>
      </c>
      <c r="Z824" s="6">
        <v>33.840000000000003</v>
      </c>
      <c r="AB824" s="20">
        <f ca="1">IFERROR(__xludf.DUMMYFUNCTION("""COMPUTED_VALUE"""),436.87)</f>
        <v>436.87</v>
      </c>
      <c r="AC824" s="20">
        <v>1204.2</v>
      </c>
    </row>
    <row r="825" spans="1:29">
      <c r="A825" s="5">
        <f t="shared" si="12"/>
        <v>42286</v>
      </c>
      <c r="B825" s="8">
        <v>28.03</v>
      </c>
      <c r="C825" s="8">
        <v>539.79999999999995</v>
      </c>
      <c r="D825" s="8">
        <v>47.11</v>
      </c>
      <c r="E825" s="8">
        <v>643.61</v>
      </c>
      <c r="F825" s="8">
        <v>70.69</v>
      </c>
      <c r="G825" s="8">
        <v>66.69</v>
      </c>
      <c r="H825" s="8">
        <v>95.37</v>
      </c>
      <c r="I825" s="8">
        <v>61.93</v>
      </c>
      <c r="J825" s="8">
        <v>44.16</v>
      </c>
      <c r="K825" s="8">
        <v>105.56</v>
      </c>
      <c r="L825" s="8">
        <v>42.02</v>
      </c>
      <c r="M825" s="8">
        <v>32.14</v>
      </c>
      <c r="N825" s="8">
        <v>50.95</v>
      </c>
      <c r="O825" s="8">
        <v>122.6</v>
      </c>
      <c r="P825" s="8">
        <v>7.61</v>
      </c>
      <c r="R825" s="6">
        <v>2014.89</v>
      </c>
      <c r="S825" s="6">
        <v>16433.09</v>
      </c>
      <c r="T825" s="6">
        <v>13964.36</v>
      </c>
      <c r="U825" s="6">
        <v>6416.16</v>
      </c>
      <c r="V825" s="6">
        <v>4830.47</v>
      </c>
      <c r="W825" s="6">
        <v>904.62</v>
      </c>
      <c r="X825" s="6">
        <v>17725.13</v>
      </c>
      <c r="Y825" s="6">
        <v>21506.09</v>
      </c>
      <c r="Z825" s="6">
        <v>35.94</v>
      </c>
      <c r="AB825" s="20">
        <f ca="1">IFERROR(__xludf.DUMMYFUNCTION("""COMPUTED_VALUE"""),461.29)</f>
        <v>461.29</v>
      </c>
      <c r="AC825" s="20">
        <v>1222.4000000000001</v>
      </c>
    </row>
    <row r="826" spans="1:29">
      <c r="A826" s="5">
        <f t="shared" si="12"/>
        <v>42293</v>
      </c>
      <c r="B826" s="8">
        <v>27.76</v>
      </c>
      <c r="C826" s="8">
        <v>570.76</v>
      </c>
      <c r="D826" s="8">
        <v>47.51</v>
      </c>
      <c r="E826" s="8">
        <v>662.2</v>
      </c>
      <c r="F826" s="8">
        <v>70.67</v>
      </c>
      <c r="G826" s="8">
        <v>58.89</v>
      </c>
      <c r="H826" s="8">
        <v>98.24</v>
      </c>
      <c r="I826" s="8">
        <v>62.43</v>
      </c>
      <c r="J826" s="8">
        <v>44.7</v>
      </c>
      <c r="K826" s="8">
        <v>108.24</v>
      </c>
      <c r="L826" s="8">
        <v>42.02</v>
      </c>
      <c r="M826" s="8">
        <v>33.04</v>
      </c>
      <c r="N826" s="8">
        <v>51.48</v>
      </c>
      <c r="O826" s="8">
        <v>123.96</v>
      </c>
      <c r="P826" s="8">
        <v>7.85</v>
      </c>
      <c r="R826" s="6">
        <v>2033.11</v>
      </c>
      <c r="S826" s="6">
        <v>16384.580000000002</v>
      </c>
      <c r="T826" s="6">
        <v>13838.1</v>
      </c>
      <c r="U826" s="6">
        <v>6378.04</v>
      </c>
      <c r="V826" s="6">
        <v>4886.6899999999996</v>
      </c>
      <c r="W826" s="6">
        <v>908.18</v>
      </c>
      <c r="X826" s="6">
        <v>18438.669999999998</v>
      </c>
      <c r="Y826" s="6">
        <v>22458.799999999999</v>
      </c>
      <c r="Z826" s="6">
        <v>36.25</v>
      </c>
      <c r="AB826" s="20">
        <f ca="1">IFERROR(__xludf.DUMMYFUNCTION("""COMPUTED_VALUE"""),419.41)</f>
        <v>419.41</v>
      </c>
      <c r="AC826" s="20">
        <v>1246.5999999999999</v>
      </c>
    </row>
    <row r="827" spans="1:29">
      <c r="A827" s="5">
        <f t="shared" si="12"/>
        <v>42300</v>
      </c>
      <c r="B827" s="8">
        <v>29.77</v>
      </c>
      <c r="C827" s="8">
        <v>599.03</v>
      </c>
      <c r="D827" s="8">
        <v>52.87</v>
      </c>
      <c r="E827" s="8">
        <v>702</v>
      </c>
      <c r="F827" s="8">
        <v>73.98</v>
      </c>
      <c r="G827" s="8">
        <v>58.3</v>
      </c>
      <c r="H827" s="8">
        <v>100.31</v>
      </c>
      <c r="I827" s="8">
        <v>63.87</v>
      </c>
      <c r="J827" s="8">
        <v>46.16</v>
      </c>
      <c r="K827" s="8">
        <v>113.09</v>
      </c>
      <c r="L827" s="8">
        <v>42.79</v>
      </c>
      <c r="M827" s="8">
        <v>34.9</v>
      </c>
      <c r="N827" s="8">
        <v>52.88</v>
      </c>
      <c r="O827" s="8">
        <v>125.74</v>
      </c>
      <c r="P827" s="8">
        <v>7.75</v>
      </c>
      <c r="R827" s="6">
        <v>2075.15</v>
      </c>
      <c r="S827" s="6">
        <v>16314.67</v>
      </c>
      <c r="T827" s="6">
        <v>13953.66</v>
      </c>
      <c r="U827" s="6">
        <v>6444.08</v>
      </c>
      <c r="V827" s="6">
        <v>5031.8599999999997</v>
      </c>
      <c r="W827" s="6">
        <v>946.28</v>
      </c>
      <c r="X827" s="6">
        <v>18291.8</v>
      </c>
      <c r="Y827" s="6">
        <v>23067.37</v>
      </c>
      <c r="Z827" s="6">
        <v>36.29</v>
      </c>
      <c r="AB827" s="20">
        <f ca="1">IFERROR(__xludf.DUMMYFUNCTION("""COMPUTED_VALUE"""),435.4)</f>
        <v>435.4</v>
      </c>
      <c r="AC827" s="20">
        <v>1218.7</v>
      </c>
    </row>
    <row r="828" spans="1:29">
      <c r="A828" s="5">
        <f t="shared" si="12"/>
        <v>42307</v>
      </c>
      <c r="B828" s="8">
        <v>29.88</v>
      </c>
      <c r="C828" s="8">
        <v>625.9</v>
      </c>
      <c r="D828" s="8">
        <v>52.64</v>
      </c>
      <c r="E828" s="8">
        <v>710.81</v>
      </c>
      <c r="F828" s="8">
        <v>76</v>
      </c>
      <c r="G828" s="8">
        <v>57.24</v>
      </c>
      <c r="H828" s="8">
        <v>101.03</v>
      </c>
      <c r="I828" s="8">
        <v>64.25</v>
      </c>
      <c r="J828" s="8">
        <v>46.88</v>
      </c>
      <c r="K828" s="8">
        <v>113.74</v>
      </c>
      <c r="L828" s="8">
        <v>42.35</v>
      </c>
      <c r="M828" s="8">
        <v>33.86</v>
      </c>
      <c r="N828" s="8">
        <v>54.66</v>
      </c>
      <c r="O828" s="8">
        <v>122.62</v>
      </c>
      <c r="P828" s="8">
        <v>7.69</v>
      </c>
      <c r="R828" s="6">
        <v>2079.36</v>
      </c>
      <c r="S828" s="6">
        <v>16472.37</v>
      </c>
      <c r="T828" s="6">
        <v>13529.17</v>
      </c>
      <c r="U828" s="6">
        <v>6361.09</v>
      </c>
      <c r="V828" s="6">
        <v>5053.75</v>
      </c>
      <c r="W828" s="6">
        <v>941.71</v>
      </c>
      <c r="X828" s="6">
        <v>18825.3</v>
      </c>
      <c r="Y828" s="6">
        <v>23151.94</v>
      </c>
      <c r="Z828" s="6">
        <v>34.869999999999997</v>
      </c>
      <c r="AB828" s="20">
        <f ca="1">IFERROR(__xludf.DUMMYFUNCTION("""COMPUTED_VALUE"""),450.38)</f>
        <v>450.38</v>
      </c>
      <c r="AC828" s="20">
        <v>1195.2</v>
      </c>
    </row>
    <row r="829" spans="1:29">
      <c r="A829" s="5">
        <f t="shared" si="12"/>
        <v>42314</v>
      </c>
      <c r="B829" s="8">
        <v>30.27</v>
      </c>
      <c r="C829" s="8">
        <v>659.37</v>
      </c>
      <c r="D829" s="8">
        <v>54.92</v>
      </c>
      <c r="E829" s="8">
        <v>733.76</v>
      </c>
      <c r="F829" s="8">
        <v>77.069999999999993</v>
      </c>
      <c r="G829" s="8">
        <v>58.78</v>
      </c>
      <c r="H829" s="8">
        <v>101.92</v>
      </c>
      <c r="I829" s="8">
        <v>68.459999999999994</v>
      </c>
      <c r="J829" s="8">
        <v>45.78</v>
      </c>
      <c r="K829" s="8">
        <v>115.67</v>
      </c>
      <c r="L829" s="8">
        <v>41.96</v>
      </c>
      <c r="M829" s="8">
        <v>33.840000000000003</v>
      </c>
      <c r="N829" s="8">
        <v>54.61</v>
      </c>
      <c r="O829" s="8">
        <v>122.92</v>
      </c>
      <c r="P829" s="8">
        <v>7.05</v>
      </c>
      <c r="R829" s="6">
        <v>2099.1999999999998</v>
      </c>
      <c r="S829" s="6">
        <v>17084.490000000002</v>
      </c>
      <c r="T829" s="6">
        <v>13553.3</v>
      </c>
      <c r="U829" s="6">
        <v>6353.83</v>
      </c>
      <c r="V829" s="6">
        <v>5147.12</v>
      </c>
      <c r="W829" s="6">
        <v>957.25</v>
      </c>
      <c r="X829" s="6">
        <v>19083.099999999999</v>
      </c>
      <c r="Y829" s="6">
        <v>22640.04</v>
      </c>
      <c r="Z829" s="6">
        <v>35.299999999999997</v>
      </c>
      <c r="AB829" s="20">
        <f ca="1">IFERROR(__xludf.DUMMYFUNCTION("""COMPUTED_VALUE"""),388.7)</f>
        <v>388.7</v>
      </c>
      <c r="AC829" s="20">
        <v>1147.9000000000001</v>
      </c>
    </row>
    <row r="830" spans="1:29">
      <c r="A830" s="5">
        <f t="shared" si="12"/>
        <v>42321</v>
      </c>
      <c r="B830" s="8">
        <v>28.09</v>
      </c>
      <c r="C830" s="8">
        <v>642.35</v>
      </c>
      <c r="D830" s="8">
        <v>52.84</v>
      </c>
      <c r="E830" s="8">
        <v>717</v>
      </c>
      <c r="F830" s="8">
        <v>77.58</v>
      </c>
      <c r="G830" s="8">
        <v>56.42</v>
      </c>
      <c r="H830" s="8">
        <v>99.88</v>
      </c>
      <c r="I830" s="8">
        <v>65.56</v>
      </c>
      <c r="J830" s="8">
        <v>44.23</v>
      </c>
      <c r="K830" s="8">
        <v>114.84</v>
      </c>
      <c r="L830" s="8">
        <v>41.38</v>
      </c>
      <c r="M830" s="8">
        <v>32.11</v>
      </c>
      <c r="N830" s="8">
        <v>53.03</v>
      </c>
      <c r="O830" s="8">
        <v>121.27</v>
      </c>
      <c r="P830" s="8">
        <v>7.54</v>
      </c>
      <c r="R830" s="6">
        <v>2023.04</v>
      </c>
      <c r="S830" s="6">
        <v>17215.97</v>
      </c>
      <c r="T830" s="6">
        <v>13075.42</v>
      </c>
      <c r="U830" s="6">
        <v>6118.28</v>
      </c>
      <c r="V830" s="6">
        <v>4927.88</v>
      </c>
      <c r="W830" s="6">
        <v>928.17</v>
      </c>
      <c r="X830" s="6">
        <v>19265.599999999999</v>
      </c>
      <c r="Y830" s="6">
        <v>22867.33</v>
      </c>
      <c r="Z830" s="6">
        <v>33.54</v>
      </c>
      <c r="AB830" s="20">
        <f ca="1">IFERROR(__xludf.DUMMYFUNCTION("""COMPUTED_VALUE"""),387.5)</f>
        <v>387.5</v>
      </c>
      <c r="AC830" s="20">
        <v>1141.3</v>
      </c>
    </row>
    <row r="831" spans="1:29">
      <c r="A831" s="5">
        <f t="shared" si="12"/>
        <v>42328</v>
      </c>
      <c r="B831" s="8">
        <v>29.83</v>
      </c>
      <c r="C831" s="8">
        <v>668.45</v>
      </c>
      <c r="D831" s="8">
        <v>54.19</v>
      </c>
      <c r="E831" s="8">
        <v>756.6</v>
      </c>
      <c r="F831" s="8">
        <v>78.75</v>
      </c>
      <c r="G831" s="8">
        <v>60.07</v>
      </c>
      <c r="H831" s="8">
        <v>102.48</v>
      </c>
      <c r="I831" s="8">
        <v>67.540000000000006</v>
      </c>
      <c r="J831" s="8">
        <v>45.39</v>
      </c>
      <c r="K831" s="8">
        <v>120.07</v>
      </c>
      <c r="L831" s="8">
        <v>42.43</v>
      </c>
      <c r="M831" s="8">
        <v>34.659999999999997</v>
      </c>
      <c r="N831" s="8">
        <v>54.1</v>
      </c>
      <c r="O831" s="8">
        <v>123.67</v>
      </c>
      <c r="P831" s="8">
        <v>7.19</v>
      </c>
      <c r="R831" s="6">
        <v>2089.17</v>
      </c>
      <c r="S831" s="6">
        <v>17646.7</v>
      </c>
      <c r="T831" s="6">
        <v>13433.49</v>
      </c>
      <c r="U831" s="6">
        <v>6334.63</v>
      </c>
      <c r="V831" s="6">
        <v>5104.92</v>
      </c>
      <c r="W831" s="6">
        <v>952.1</v>
      </c>
      <c r="X831" s="6">
        <v>19596.91</v>
      </c>
      <c r="Y831" s="6">
        <v>22396.14</v>
      </c>
      <c r="Z831" s="6">
        <v>35.119999999999997</v>
      </c>
      <c r="AB831" s="20">
        <f ca="1">IFERROR(__xludf.DUMMYFUNCTION("""COMPUTED_VALUE"""),378.46)</f>
        <v>378.46</v>
      </c>
      <c r="AC831" s="20">
        <v>1133.8</v>
      </c>
    </row>
    <row r="832" spans="1:29">
      <c r="A832" s="5">
        <f t="shared" si="12"/>
        <v>42335</v>
      </c>
      <c r="B832" s="8">
        <v>29.45</v>
      </c>
      <c r="C832" s="8">
        <v>673.26</v>
      </c>
      <c r="D832" s="8">
        <v>53.93</v>
      </c>
      <c r="E832" s="8">
        <v>750.26</v>
      </c>
      <c r="F832" s="8">
        <v>78.11</v>
      </c>
      <c r="G832" s="8">
        <v>59.89</v>
      </c>
      <c r="H832" s="8">
        <v>102.37</v>
      </c>
      <c r="I832" s="8">
        <v>67.17</v>
      </c>
      <c r="J832" s="8">
        <v>45.23</v>
      </c>
      <c r="K832" s="8">
        <v>115.13</v>
      </c>
      <c r="L832" s="8">
        <v>43.15</v>
      </c>
      <c r="M832" s="8">
        <v>34.46</v>
      </c>
      <c r="N832" s="8">
        <v>53.96</v>
      </c>
      <c r="O832" s="8">
        <v>124.37</v>
      </c>
      <c r="P832" s="8">
        <v>7.11</v>
      </c>
      <c r="R832" s="6">
        <v>2090.11</v>
      </c>
      <c r="S832" s="6">
        <v>17663.54</v>
      </c>
      <c r="T832" s="6">
        <v>13368.24</v>
      </c>
      <c r="U832" s="6">
        <v>6375.15</v>
      </c>
      <c r="V832" s="6">
        <v>5127.5200000000004</v>
      </c>
      <c r="W832" s="6">
        <v>959.88</v>
      </c>
      <c r="X832" s="6">
        <v>19879.810000000001</v>
      </c>
      <c r="Y832" s="6">
        <v>22754.720000000001</v>
      </c>
      <c r="Z832" s="6">
        <v>33.94</v>
      </c>
      <c r="AB832" s="20">
        <f ca="1">IFERROR(__xludf.DUMMYFUNCTION("""COMPUTED_VALUE"""),375.44)</f>
        <v>375.44</v>
      </c>
      <c r="AC832" s="20">
        <v>1114.5</v>
      </c>
    </row>
    <row r="833" spans="1:29">
      <c r="A833" s="5">
        <f t="shared" si="12"/>
        <v>42342</v>
      </c>
      <c r="B833" s="8">
        <v>29.76</v>
      </c>
      <c r="C833" s="8">
        <v>672.64</v>
      </c>
      <c r="D833" s="8">
        <v>55.91</v>
      </c>
      <c r="E833" s="8">
        <v>766.81</v>
      </c>
      <c r="F833" s="8">
        <v>80.19</v>
      </c>
      <c r="G833" s="8">
        <v>59.66</v>
      </c>
      <c r="H833" s="8">
        <v>102.95</v>
      </c>
      <c r="I833" s="8">
        <v>67.89</v>
      </c>
      <c r="J833" s="8">
        <v>45.71</v>
      </c>
      <c r="K833" s="8">
        <v>114.24</v>
      </c>
      <c r="L833" s="8">
        <v>43.29</v>
      </c>
      <c r="M833" s="8">
        <v>34.94</v>
      </c>
      <c r="N833" s="8">
        <v>53.64</v>
      </c>
      <c r="O833" s="8">
        <v>125.9</v>
      </c>
      <c r="P833" s="8">
        <v>8.09</v>
      </c>
      <c r="R833" s="6">
        <v>2091.69</v>
      </c>
      <c r="S833" s="6">
        <v>17910.330000000002</v>
      </c>
      <c r="T833" s="6">
        <v>13358.77</v>
      </c>
      <c r="U833" s="6">
        <v>6238.29</v>
      </c>
      <c r="V833" s="6">
        <v>5142.2700000000004</v>
      </c>
      <c r="W833" s="6">
        <v>919.26</v>
      </c>
      <c r="X833" s="6">
        <v>19883.939999999999</v>
      </c>
      <c r="Y833" s="6">
        <v>22068.32</v>
      </c>
      <c r="Z833" s="6">
        <v>33.880000000000003</v>
      </c>
      <c r="AB833" s="20">
        <f ca="1">IFERROR(__xludf.DUMMYFUNCTION("""COMPUTED_VALUE"""),391)</f>
        <v>391</v>
      </c>
      <c r="AC833" s="20">
        <v>1143.2</v>
      </c>
    </row>
    <row r="834" spans="1:29">
      <c r="A834" s="5">
        <f t="shared" si="12"/>
        <v>42349</v>
      </c>
      <c r="B834" s="8">
        <v>28.3</v>
      </c>
      <c r="C834" s="8">
        <v>640.15</v>
      </c>
      <c r="D834" s="8">
        <v>54.06</v>
      </c>
      <c r="E834" s="8">
        <v>738.87</v>
      </c>
      <c r="F834" s="8">
        <v>79.84</v>
      </c>
      <c r="G834" s="8">
        <v>59.36</v>
      </c>
      <c r="H834" s="8">
        <v>101.68</v>
      </c>
      <c r="I834" s="8">
        <v>64.069999999999993</v>
      </c>
      <c r="J834" s="8">
        <v>44.82</v>
      </c>
      <c r="K834" s="8">
        <v>108.04</v>
      </c>
      <c r="L834" s="8">
        <v>42.27</v>
      </c>
      <c r="M834" s="8">
        <v>34.270000000000003</v>
      </c>
      <c r="N834" s="8">
        <v>52.15</v>
      </c>
      <c r="O834" s="8">
        <v>123.67</v>
      </c>
      <c r="P834" s="8">
        <v>7.75</v>
      </c>
      <c r="R834" s="6">
        <v>2012.37</v>
      </c>
      <c r="S834" s="6">
        <v>17245.240000000002</v>
      </c>
      <c r="T834" s="6">
        <v>12789.95</v>
      </c>
      <c r="U834" s="6">
        <v>5952.78</v>
      </c>
      <c r="V834" s="6">
        <v>4933.47</v>
      </c>
      <c r="W834" s="6">
        <v>885.04</v>
      </c>
      <c r="X834" s="6">
        <v>19504.48</v>
      </c>
      <c r="Y834" s="6">
        <v>22235.89</v>
      </c>
      <c r="Z834" s="6">
        <v>31.55</v>
      </c>
      <c r="AB834" s="20">
        <f ca="1">IFERROR(__xludf.DUMMYFUNCTION("""COMPUTED_VALUE"""),437.46)</f>
        <v>437.46</v>
      </c>
      <c r="AC834" s="20">
        <v>1133.8</v>
      </c>
    </row>
    <row r="835" spans="1:29">
      <c r="A835" s="5">
        <f t="shared" si="12"/>
        <v>42356</v>
      </c>
      <c r="B835" s="8">
        <v>26.51</v>
      </c>
      <c r="C835" s="8">
        <v>664.14</v>
      </c>
      <c r="D835" s="8">
        <v>54.13</v>
      </c>
      <c r="E835" s="8">
        <v>739.31</v>
      </c>
      <c r="F835" s="8">
        <v>80.400000000000006</v>
      </c>
      <c r="G835" s="8">
        <v>58.85</v>
      </c>
      <c r="H835" s="8">
        <v>101.95</v>
      </c>
      <c r="I835" s="8">
        <v>64.400000000000006</v>
      </c>
      <c r="J835" s="8">
        <v>45.56</v>
      </c>
      <c r="K835" s="8">
        <v>107.72</v>
      </c>
      <c r="L835" s="8">
        <v>42.5</v>
      </c>
      <c r="M835" s="8">
        <v>33.869999999999997</v>
      </c>
      <c r="N835" s="8">
        <v>51.64</v>
      </c>
      <c r="O835" s="8">
        <v>124.39</v>
      </c>
      <c r="P835" s="8">
        <v>7.23</v>
      </c>
      <c r="R835" s="6">
        <v>2005.55</v>
      </c>
      <c r="S835" s="6">
        <v>17823.810000000001</v>
      </c>
      <c r="T835" s="6">
        <v>13024.3</v>
      </c>
      <c r="U835" s="6">
        <v>6052.42</v>
      </c>
      <c r="V835" s="6">
        <v>4923.08</v>
      </c>
      <c r="W835" s="6">
        <v>899.75</v>
      </c>
      <c r="X835" s="6">
        <v>19230.48</v>
      </c>
      <c r="Y835" s="6">
        <v>21464.05</v>
      </c>
      <c r="Z835" s="6">
        <v>32.65</v>
      </c>
      <c r="AB835" s="20">
        <f ca="1">IFERROR(__xludf.DUMMYFUNCTION("""COMPUTED_VALUE"""),433.12)</f>
        <v>433.12</v>
      </c>
      <c r="AC835" s="20">
        <v>1123.3</v>
      </c>
    </row>
    <row r="836" spans="1:29">
      <c r="A836" s="5">
        <f t="shared" si="12"/>
        <v>42363</v>
      </c>
      <c r="B836" s="8">
        <v>27.01</v>
      </c>
      <c r="C836" s="8">
        <v>662.79</v>
      </c>
      <c r="D836" s="8">
        <v>55.67</v>
      </c>
      <c r="E836" s="8">
        <v>748.4</v>
      </c>
      <c r="F836" s="8">
        <v>76.11</v>
      </c>
      <c r="G836" s="8">
        <v>60.83</v>
      </c>
      <c r="H836" s="8">
        <v>103.72</v>
      </c>
      <c r="I836" s="8">
        <v>66.599999999999994</v>
      </c>
      <c r="J836" s="8">
        <v>46.71</v>
      </c>
      <c r="K836" s="8">
        <v>105.86</v>
      </c>
      <c r="L836" s="8">
        <v>43.54</v>
      </c>
      <c r="M836" s="8">
        <v>34.979999999999997</v>
      </c>
      <c r="N836" s="8">
        <v>52.85</v>
      </c>
      <c r="O836" s="8">
        <v>125.77</v>
      </c>
      <c r="P836" s="8">
        <v>7.82</v>
      </c>
      <c r="R836" s="6">
        <v>2060.9899999999998</v>
      </c>
      <c r="S836" s="6">
        <v>17798.490000000002</v>
      </c>
      <c r="T836" s="6">
        <v>13309.8</v>
      </c>
      <c r="U836" s="6">
        <v>6254.64</v>
      </c>
      <c r="V836" s="6">
        <v>5048.49</v>
      </c>
      <c r="W836" s="6">
        <v>910.01</v>
      </c>
      <c r="X836" s="6">
        <v>18986.8</v>
      </c>
      <c r="Y836" s="6">
        <v>21755.56</v>
      </c>
      <c r="Z836" s="6">
        <v>33</v>
      </c>
      <c r="AB836" s="20">
        <f ca="1">IFERROR(__xludf.DUMMYFUNCTION("""COMPUTED_VALUE"""),396.08)</f>
        <v>396.08</v>
      </c>
      <c r="AC836" s="20">
        <v>1135.9000000000001</v>
      </c>
    </row>
    <row r="837" spans="1:29">
      <c r="A837" s="5">
        <f t="shared" ref="A837:A900" si="13">A836+7</f>
        <v>42370</v>
      </c>
      <c r="B837" s="8">
        <v>26.32</v>
      </c>
      <c r="C837" s="8">
        <v>675.89</v>
      </c>
      <c r="D837" s="8">
        <v>55.48</v>
      </c>
      <c r="E837" s="8">
        <v>758.88</v>
      </c>
      <c r="F837" s="8">
        <v>76.319999999999993</v>
      </c>
      <c r="G837" s="8">
        <v>61.3</v>
      </c>
      <c r="H837" s="8">
        <v>102.72</v>
      </c>
      <c r="I837" s="8">
        <v>66.03</v>
      </c>
      <c r="J837" s="8">
        <v>46.22</v>
      </c>
      <c r="K837" s="8">
        <v>105.08</v>
      </c>
      <c r="L837" s="8">
        <v>42.96</v>
      </c>
      <c r="M837" s="8">
        <v>34.450000000000003</v>
      </c>
      <c r="N837" s="8">
        <v>52.82</v>
      </c>
      <c r="O837" s="8">
        <v>123.04</v>
      </c>
      <c r="P837" s="8">
        <v>7.38</v>
      </c>
      <c r="R837" s="6">
        <v>2043.94</v>
      </c>
      <c r="S837" s="6">
        <v>17847.63</v>
      </c>
      <c r="T837" s="6">
        <v>13009.95</v>
      </c>
      <c r="U837" s="6">
        <v>6242.32</v>
      </c>
      <c r="V837" s="6">
        <v>5007.41</v>
      </c>
      <c r="W837" s="6">
        <v>906.33</v>
      </c>
      <c r="X837" s="6">
        <v>18769.060000000001</v>
      </c>
      <c r="Y837" s="6">
        <v>22138.13</v>
      </c>
      <c r="Z837" s="6">
        <v>32.19</v>
      </c>
      <c r="AB837" s="20">
        <f ca="1">IFERROR(__xludf.DUMMYFUNCTION("""COMPUTED_VALUE"""),410.58)</f>
        <v>410.58</v>
      </c>
      <c r="AC837" s="20">
        <v>1121</v>
      </c>
    </row>
    <row r="838" spans="1:29">
      <c r="A838" s="5">
        <f t="shared" si="13"/>
        <v>42377</v>
      </c>
      <c r="B838" s="8">
        <v>24.24</v>
      </c>
      <c r="C838" s="8">
        <v>607.04999999999995</v>
      </c>
      <c r="D838" s="8">
        <v>52.33</v>
      </c>
      <c r="E838" s="8">
        <v>714.47</v>
      </c>
      <c r="F838" s="8">
        <v>78.260000000000005</v>
      </c>
      <c r="G838" s="8">
        <v>63.54</v>
      </c>
      <c r="H838" s="8">
        <v>98.16</v>
      </c>
      <c r="I838" s="8">
        <v>58.92</v>
      </c>
      <c r="J838" s="8">
        <v>44.83</v>
      </c>
      <c r="K838" s="8">
        <v>99.25</v>
      </c>
      <c r="L838" s="8">
        <v>41.51</v>
      </c>
      <c r="M838" s="8">
        <v>31.51</v>
      </c>
      <c r="N838" s="8">
        <v>51.08</v>
      </c>
      <c r="O838" s="8">
        <v>113.06</v>
      </c>
      <c r="P838" s="8">
        <v>8.42</v>
      </c>
      <c r="R838" s="6">
        <v>1922.03</v>
      </c>
      <c r="S838" s="6">
        <v>17265.21</v>
      </c>
      <c r="T838" s="6">
        <v>12445.45</v>
      </c>
      <c r="U838" s="6">
        <v>5912.44</v>
      </c>
      <c r="V838" s="6">
        <v>4643.63</v>
      </c>
      <c r="W838" s="6">
        <v>850.02</v>
      </c>
      <c r="X838" s="6">
        <v>19033.71</v>
      </c>
      <c r="Y838" s="6">
        <v>21914.400000000001</v>
      </c>
      <c r="Z838" s="6">
        <v>29.51</v>
      </c>
      <c r="AB838" s="20">
        <f ca="1">IFERROR(__xludf.DUMMYFUNCTION("""COMPUTED_VALUE"""),410.2)</f>
        <v>410.2</v>
      </c>
      <c r="AC838" s="20">
        <v>1151.7</v>
      </c>
    </row>
    <row r="839" spans="1:29">
      <c r="A839" s="5">
        <f t="shared" si="13"/>
        <v>42384</v>
      </c>
      <c r="B839" s="8">
        <v>24.28</v>
      </c>
      <c r="C839" s="8">
        <v>570.17999999999995</v>
      </c>
      <c r="D839" s="8">
        <v>50.99</v>
      </c>
      <c r="E839" s="8">
        <v>694.45</v>
      </c>
      <c r="F839" s="8">
        <v>77.55</v>
      </c>
      <c r="G839" s="8">
        <v>61.93</v>
      </c>
      <c r="H839" s="8">
        <v>97</v>
      </c>
      <c r="I839" s="8">
        <v>57.04</v>
      </c>
      <c r="J839" s="8">
        <v>44.43</v>
      </c>
      <c r="K839" s="8">
        <v>93.9</v>
      </c>
      <c r="L839" s="8">
        <v>41.5</v>
      </c>
      <c r="M839" s="8">
        <v>29.76</v>
      </c>
      <c r="N839" s="8">
        <v>51.14</v>
      </c>
      <c r="O839" s="8">
        <v>112.6</v>
      </c>
      <c r="P839" s="8">
        <v>7.9</v>
      </c>
      <c r="R839" s="6">
        <v>1880.33</v>
      </c>
      <c r="S839" s="6">
        <v>17128.55</v>
      </c>
      <c r="T839" s="6">
        <v>12073.46</v>
      </c>
      <c r="U839" s="6">
        <v>5804.1</v>
      </c>
      <c r="V839" s="6">
        <v>4488.42</v>
      </c>
      <c r="W839" s="6">
        <v>827.53</v>
      </c>
      <c r="X839" s="6">
        <v>17697.96</v>
      </c>
      <c r="Y839" s="6">
        <v>20453.71</v>
      </c>
      <c r="Z839" s="6">
        <v>28.46</v>
      </c>
      <c r="AB839" s="20">
        <f ca="1">IFERROR(__xludf.DUMMYFUNCTION("""COMPUTED_VALUE"""),416.97)</f>
        <v>416.97</v>
      </c>
      <c r="AC839" s="20">
        <v>1137.5</v>
      </c>
    </row>
    <row r="840" spans="1:29">
      <c r="A840" s="5">
        <f t="shared" si="13"/>
        <v>42391</v>
      </c>
      <c r="B840" s="8">
        <v>25.36</v>
      </c>
      <c r="C840" s="8">
        <v>596.38</v>
      </c>
      <c r="D840" s="8">
        <v>52.29</v>
      </c>
      <c r="E840" s="8">
        <v>725.25</v>
      </c>
      <c r="F840" s="8">
        <v>72.88</v>
      </c>
      <c r="G840" s="8">
        <v>62.69</v>
      </c>
      <c r="H840" s="8">
        <v>96.75</v>
      </c>
      <c r="I840" s="8">
        <v>56.95</v>
      </c>
      <c r="J840" s="8">
        <v>47.04</v>
      </c>
      <c r="K840" s="8">
        <v>96.9</v>
      </c>
      <c r="L840" s="8">
        <v>42.06</v>
      </c>
      <c r="M840" s="8">
        <v>29.93</v>
      </c>
      <c r="N840" s="8">
        <v>51.35</v>
      </c>
      <c r="O840" s="8">
        <v>115.95</v>
      </c>
      <c r="P840" s="8">
        <v>8.58</v>
      </c>
      <c r="R840" s="6">
        <v>1906.9</v>
      </c>
      <c r="S840" s="6">
        <v>17552.169999999998</v>
      </c>
      <c r="T840" s="6">
        <v>12389.58</v>
      </c>
      <c r="U840" s="6">
        <v>5900.01</v>
      </c>
      <c r="V840" s="6">
        <v>4591.18</v>
      </c>
      <c r="W840" s="6">
        <v>853.47</v>
      </c>
      <c r="X840" s="6">
        <v>17147.11</v>
      </c>
      <c r="Y840" s="6">
        <v>19520.77</v>
      </c>
      <c r="Z840" s="6">
        <v>29.33</v>
      </c>
      <c r="AB840" s="20">
        <f ca="1">IFERROR(__xludf.DUMMYFUNCTION("""COMPUTED_VALUE"""),419.95)</f>
        <v>419.95</v>
      </c>
      <c r="AC840" s="20">
        <v>1142.5999999999999</v>
      </c>
    </row>
    <row r="841" spans="1:29">
      <c r="A841" s="5">
        <f t="shared" si="13"/>
        <v>42398</v>
      </c>
      <c r="B841" s="8">
        <v>24.34</v>
      </c>
      <c r="C841" s="8">
        <v>587</v>
      </c>
      <c r="D841" s="8">
        <v>55.09</v>
      </c>
      <c r="E841" s="8">
        <v>742.95</v>
      </c>
      <c r="F841" s="8">
        <v>71.83</v>
      </c>
      <c r="G841" s="8">
        <v>66.36</v>
      </c>
      <c r="H841" s="8">
        <v>104.44</v>
      </c>
      <c r="I841" s="8">
        <v>59.5</v>
      </c>
      <c r="J841" s="8">
        <v>49.97</v>
      </c>
      <c r="K841" s="8">
        <v>95.82</v>
      </c>
      <c r="L841" s="8">
        <v>42.92</v>
      </c>
      <c r="M841" s="8">
        <v>31.02</v>
      </c>
      <c r="N841" s="8">
        <v>50.67</v>
      </c>
      <c r="O841" s="8">
        <v>120.03</v>
      </c>
      <c r="P841" s="8">
        <v>9.91</v>
      </c>
      <c r="R841" s="6">
        <v>1940.24</v>
      </c>
      <c r="S841" s="6">
        <v>17425.03</v>
      </c>
      <c r="T841" s="6">
        <v>12822.13</v>
      </c>
      <c r="U841" s="6">
        <v>6083.79</v>
      </c>
      <c r="V841" s="6">
        <v>4613.95</v>
      </c>
      <c r="W841" s="6">
        <v>874.3</v>
      </c>
      <c r="X841" s="6">
        <v>16958.53</v>
      </c>
      <c r="Y841" s="6">
        <v>19080.509999999998</v>
      </c>
      <c r="Z841" s="6">
        <v>30.57</v>
      </c>
      <c r="AB841" s="20">
        <f ca="1">IFERROR(__xludf.DUMMYFUNCTION("""COMPUTED_VALUE"""),419.46)</f>
        <v>419.46</v>
      </c>
      <c r="AC841" s="20">
        <v>1161.9000000000001</v>
      </c>
    </row>
    <row r="842" spans="1:29">
      <c r="A842" s="5">
        <f t="shared" si="13"/>
        <v>42405</v>
      </c>
      <c r="B842" s="8">
        <v>23.51</v>
      </c>
      <c r="C842" s="8">
        <v>502.13</v>
      </c>
      <c r="D842" s="8">
        <v>50.16</v>
      </c>
      <c r="E842" s="8">
        <v>683.57</v>
      </c>
      <c r="F842" s="8">
        <v>72.7</v>
      </c>
      <c r="G842" s="8">
        <v>67</v>
      </c>
      <c r="H842" s="8">
        <v>100.54</v>
      </c>
      <c r="I842" s="8">
        <v>57.75</v>
      </c>
      <c r="J842" s="8">
        <v>50.97</v>
      </c>
      <c r="K842" s="8">
        <v>93.9</v>
      </c>
      <c r="L842" s="8">
        <v>42.44</v>
      </c>
      <c r="M842" s="8">
        <v>29.04</v>
      </c>
      <c r="N842" s="8">
        <v>49.38</v>
      </c>
      <c r="O842" s="8">
        <v>110.39</v>
      </c>
      <c r="P842" s="8">
        <v>11.64</v>
      </c>
      <c r="R842" s="6">
        <v>1880.05</v>
      </c>
      <c r="S842" s="6">
        <v>16346.45</v>
      </c>
      <c r="T842" s="6">
        <v>12763.99</v>
      </c>
      <c r="U842" s="6">
        <v>5848.06</v>
      </c>
      <c r="V842" s="6">
        <v>4363.1400000000003</v>
      </c>
      <c r="W842" s="6">
        <v>830.87</v>
      </c>
      <c r="X842" s="6">
        <v>17518.3</v>
      </c>
      <c r="Y842" s="6">
        <v>19683.11</v>
      </c>
      <c r="Z842" s="6">
        <v>30.01</v>
      </c>
      <c r="AB842" s="20">
        <f ca="1">IFERROR(__xludf.DUMMYFUNCTION("""COMPUTED_VALUE"""),433.39)</f>
        <v>433.39</v>
      </c>
      <c r="AC842" s="20">
        <v>1198</v>
      </c>
    </row>
    <row r="843" spans="1:29">
      <c r="A843" s="5">
        <f t="shared" si="13"/>
        <v>42412</v>
      </c>
      <c r="B843" s="8">
        <v>23.5</v>
      </c>
      <c r="C843" s="8">
        <v>507.08</v>
      </c>
      <c r="D843" s="8">
        <v>50.5</v>
      </c>
      <c r="E843" s="8">
        <v>682.4</v>
      </c>
      <c r="F843" s="8">
        <v>74.489999999999995</v>
      </c>
      <c r="G843" s="8">
        <v>66.180000000000007</v>
      </c>
      <c r="H843" s="8">
        <v>101.82</v>
      </c>
      <c r="I843" s="8">
        <v>57.49</v>
      </c>
      <c r="J843" s="8">
        <v>50.11</v>
      </c>
      <c r="K843" s="8">
        <v>91.15</v>
      </c>
      <c r="L843" s="8">
        <v>43.11</v>
      </c>
      <c r="M843" s="8">
        <v>28.64</v>
      </c>
      <c r="N843" s="8">
        <v>49.03</v>
      </c>
      <c r="O843" s="8">
        <v>105.26</v>
      </c>
      <c r="P843" s="8">
        <v>12.25</v>
      </c>
      <c r="R843" s="6">
        <v>1864.78</v>
      </c>
      <c r="S843" s="6">
        <v>15988.08</v>
      </c>
      <c r="T843" s="6">
        <v>12381.24</v>
      </c>
      <c r="U843" s="6">
        <v>5707.6</v>
      </c>
      <c r="V843" s="6">
        <v>4337.51</v>
      </c>
      <c r="W843" s="6">
        <v>789.73</v>
      </c>
      <c r="X843" s="6">
        <v>16819.59</v>
      </c>
      <c r="Y843" s="6">
        <v>19288.169999999998</v>
      </c>
      <c r="Z843" s="6">
        <v>29.32</v>
      </c>
      <c r="AB843" s="20">
        <f ca="1">IFERROR(__xludf.DUMMYFUNCTION("""COMPUTED_VALUE"""),455.69)</f>
        <v>455.69</v>
      </c>
      <c r="AC843" s="20">
        <v>1271.2</v>
      </c>
    </row>
    <row r="844" spans="1:29">
      <c r="A844" s="5">
        <f t="shared" si="13"/>
        <v>42419</v>
      </c>
      <c r="B844" s="8">
        <v>24.01</v>
      </c>
      <c r="C844" s="8">
        <v>534.9</v>
      </c>
      <c r="D844" s="8">
        <v>51.82</v>
      </c>
      <c r="E844" s="8">
        <v>700.91</v>
      </c>
      <c r="F844" s="8">
        <v>71.540000000000006</v>
      </c>
      <c r="G844" s="8">
        <v>64.66</v>
      </c>
      <c r="H844" s="8">
        <v>104.16</v>
      </c>
      <c r="I844" s="8">
        <v>57.82</v>
      </c>
      <c r="J844" s="8">
        <v>50.86</v>
      </c>
      <c r="K844" s="8">
        <v>95.01</v>
      </c>
      <c r="L844" s="8">
        <v>43.77</v>
      </c>
      <c r="M844" s="8">
        <v>28.71</v>
      </c>
      <c r="N844" s="8">
        <v>50.12</v>
      </c>
      <c r="O844" s="8">
        <v>105.31</v>
      </c>
      <c r="P844" s="8">
        <v>12.56</v>
      </c>
      <c r="R844" s="6">
        <v>1917.78</v>
      </c>
      <c r="S844" s="6">
        <v>16093.51</v>
      </c>
      <c r="T844" s="6">
        <v>12813.4</v>
      </c>
      <c r="U844" s="6">
        <v>5950.23</v>
      </c>
      <c r="V844" s="6">
        <v>4504.43</v>
      </c>
      <c r="W844" s="6">
        <v>829.49</v>
      </c>
      <c r="X844" s="6">
        <v>14952.61</v>
      </c>
      <c r="Y844" s="6">
        <v>18319.580000000002</v>
      </c>
      <c r="Z844" s="6">
        <v>30.24</v>
      </c>
      <c r="AB844" s="20">
        <f ca="1">IFERROR(__xludf.DUMMYFUNCTION("""COMPUTED_VALUE"""),454.02)</f>
        <v>454.02</v>
      </c>
      <c r="AC844" s="20">
        <v>1267.4000000000001</v>
      </c>
    </row>
    <row r="845" spans="1:29">
      <c r="A845" s="5">
        <f t="shared" si="13"/>
        <v>42426</v>
      </c>
      <c r="B845" s="8">
        <v>24.23</v>
      </c>
      <c r="C845" s="8">
        <v>555.23</v>
      </c>
      <c r="D845" s="8">
        <v>51.3</v>
      </c>
      <c r="E845" s="8">
        <v>705.07</v>
      </c>
      <c r="F845" s="8">
        <v>70.42</v>
      </c>
      <c r="G845" s="8">
        <v>66.510000000000005</v>
      </c>
      <c r="H845" s="8">
        <v>105.78</v>
      </c>
      <c r="I845" s="8">
        <v>57.54</v>
      </c>
      <c r="J845" s="8">
        <v>51.02</v>
      </c>
      <c r="K845" s="8">
        <v>95.31</v>
      </c>
      <c r="L845" s="8">
        <v>43.14</v>
      </c>
      <c r="M845" s="8">
        <v>29.8</v>
      </c>
      <c r="N845" s="8">
        <v>50.64</v>
      </c>
      <c r="O845" s="8">
        <v>105.14</v>
      </c>
      <c r="P845" s="8">
        <v>13.53</v>
      </c>
      <c r="R845" s="6">
        <v>1948.05</v>
      </c>
      <c r="S845" s="6">
        <v>16466.3</v>
      </c>
      <c r="T845" s="6">
        <v>12797.79</v>
      </c>
      <c r="U845" s="6">
        <v>6096.01</v>
      </c>
      <c r="V845" s="6">
        <v>4590.47</v>
      </c>
      <c r="W845" s="6">
        <v>842.42</v>
      </c>
      <c r="X845" s="6">
        <v>15967.17</v>
      </c>
      <c r="Y845" s="6">
        <v>19285.5</v>
      </c>
      <c r="Z845" s="6">
        <v>30.06</v>
      </c>
      <c r="AB845" s="20">
        <f ca="1">IFERROR(__xludf.DUMMYFUNCTION("""COMPUTED_VALUE"""),461.91)</f>
        <v>461.91</v>
      </c>
      <c r="AC845" s="20">
        <v>1258.8</v>
      </c>
    </row>
    <row r="846" spans="1:29">
      <c r="A846" s="5">
        <f t="shared" si="13"/>
        <v>42433</v>
      </c>
      <c r="B846" s="8">
        <v>25.75</v>
      </c>
      <c r="C846" s="8">
        <v>575.14</v>
      </c>
      <c r="D846" s="8">
        <v>52.03</v>
      </c>
      <c r="E846" s="8">
        <v>710.89</v>
      </c>
      <c r="F846" s="8">
        <v>71.53</v>
      </c>
      <c r="G846" s="8">
        <v>66.78</v>
      </c>
      <c r="H846" s="8">
        <v>106.5</v>
      </c>
      <c r="I846" s="8">
        <v>60.05</v>
      </c>
      <c r="J846" s="8">
        <v>51.81</v>
      </c>
      <c r="K846" s="8">
        <v>98.48</v>
      </c>
      <c r="L846" s="8">
        <v>44.11</v>
      </c>
      <c r="M846" s="8">
        <v>30.63</v>
      </c>
      <c r="N846" s="8">
        <v>52.08</v>
      </c>
      <c r="O846" s="8">
        <v>109.55</v>
      </c>
      <c r="P846" s="8">
        <v>13.72</v>
      </c>
      <c r="R846" s="6">
        <v>1999.99</v>
      </c>
      <c r="S846" s="6">
        <v>16204.97</v>
      </c>
      <c r="T846" s="6">
        <v>13212.5</v>
      </c>
      <c r="U846" s="6">
        <v>6199.43</v>
      </c>
      <c r="V846" s="6">
        <v>4717.0200000000004</v>
      </c>
      <c r="W846" s="6">
        <v>869.65</v>
      </c>
      <c r="X846" s="6">
        <v>16188.41</v>
      </c>
      <c r="Y846" s="6">
        <v>19364.150000000001</v>
      </c>
      <c r="Z846" s="6">
        <v>32.82</v>
      </c>
      <c r="AB846" s="20">
        <f ca="1">IFERROR(__xludf.DUMMYFUNCTION("""COMPUTED_VALUE"""),458.9)</f>
        <v>458.9</v>
      </c>
      <c r="AC846" s="20">
        <v>1315.6</v>
      </c>
    </row>
    <row r="847" spans="1:29">
      <c r="A847" s="5">
        <f t="shared" si="13"/>
        <v>42440</v>
      </c>
      <c r="B847" s="8">
        <v>25.57</v>
      </c>
      <c r="C847" s="8">
        <v>569.61</v>
      </c>
      <c r="D847" s="8">
        <v>53.07</v>
      </c>
      <c r="E847" s="8">
        <v>726.82</v>
      </c>
      <c r="F847" s="8">
        <v>72.73</v>
      </c>
      <c r="G847" s="8">
        <v>67.17</v>
      </c>
      <c r="H847" s="8">
        <v>107.71</v>
      </c>
      <c r="I847" s="8">
        <v>59.34</v>
      </c>
      <c r="J847" s="8">
        <v>52.53</v>
      </c>
      <c r="K847" s="8">
        <v>97.94</v>
      </c>
      <c r="L847" s="8">
        <v>45.2</v>
      </c>
      <c r="M847" s="8">
        <v>31.76</v>
      </c>
      <c r="N847" s="8">
        <v>53.2</v>
      </c>
      <c r="O847" s="8">
        <v>109.26</v>
      </c>
      <c r="P847" s="8">
        <v>13.95</v>
      </c>
      <c r="R847" s="6">
        <v>2022.19</v>
      </c>
      <c r="S847" s="6">
        <v>15973.84</v>
      </c>
      <c r="T847" s="6">
        <v>13522</v>
      </c>
      <c r="U847" s="6">
        <v>6139.79</v>
      </c>
      <c r="V847" s="6">
        <v>4748.47</v>
      </c>
      <c r="W847" s="6">
        <v>874.66</v>
      </c>
      <c r="X847" s="6">
        <v>17014.78</v>
      </c>
      <c r="Y847" s="6">
        <v>20176.7</v>
      </c>
      <c r="Z847" s="6">
        <v>33.14</v>
      </c>
      <c r="AB847" s="20">
        <f ca="1">IFERROR(__xludf.DUMMYFUNCTION("""COMPUTED_VALUE"""),446.28)</f>
        <v>446.28</v>
      </c>
      <c r="AC847" s="20">
        <v>1308.5999999999999</v>
      </c>
    </row>
    <row r="848" spans="1:29">
      <c r="A848" s="5">
        <f t="shared" si="13"/>
        <v>42447</v>
      </c>
      <c r="B848" s="8">
        <v>26.48</v>
      </c>
      <c r="C848" s="8">
        <v>552.08000000000004</v>
      </c>
      <c r="D848" s="8">
        <v>53.49</v>
      </c>
      <c r="E848" s="8">
        <v>737.6</v>
      </c>
      <c r="F848" s="8">
        <v>73.900000000000006</v>
      </c>
      <c r="G848" s="8">
        <v>66.95</v>
      </c>
      <c r="H848" s="8">
        <v>107.5</v>
      </c>
      <c r="I848" s="8">
        <v>60.48</v>
      </c>
      <c r="J848" s="8">
        <v>53.24</v>
      </c>
      <c r="K848" s="8">
        <v>99.2</v>
      </c>
      <c r="L848" s="8">
        <v>45.6</v>
      </c>
      <c r="M848" s="8">
        <v>32.68</v>
      </c>
      <c r="N848" s="8">
        <v>52.25</v>
      </c>
      <c r="O848" s="8">
        <v>106.6</v>
      </c>
      <c r="P848" s="8">
        <v>14.74</v>
      </c>
      <c r="R848" s="6">
        <v>2049.58</v>
      </c>
      <c r="S848" s="6">
        <v>16391.990000000002</v>
      </c>
      <c r="T848" s="6">
        <v>13497.07</v>
      </c>
      <c r="U848" s="6">
        <v>6189.64</v>
      </c>
      <c r="V848" s="6">
        <v>4795.6499999999996</v>
      </c>
      <c r="W848" s="6">
        <v>874.94</v>
      </c>
      <c r="X848" s="6">
        <v>16938.87</v>
      </c>
      <c r="Y848" s="6">
        <v>20199.599999999999</v>
      </c>
      <c r="Z848" s="6">
        <v>34.03</v>
      </c>
      <c r="AB848" s="20">
        <f ca="1">IFERROR(__xludf.DUMMYFUNCTION("""COMPUTED_VALUE"""),523.25)</f>
        <v>523.25</v>
      </c>
      <c r="AC848" s="20">
        <v>1302</v>
      </c>
    </row>
    <row r="849" spans="1:29">
      <c r="A849" s="5">
        <f t="shared" si="13"/>
        <v>42454</v>
      </c>
      <c r="B849" s="8">
        <v>26.42</v>
      </c>
      <c r="C849" s="8">
        <v>582.95000000000005</v>
      </c>
      <c r="D849" s="8">
        <v>54.21</v>
      </c>
      <c r="E849" s="8">
        <v>735.3</v>
      </c>
      <c r="F849" s="8">
        <v>71.63</v>
      </c>
      <c r="G849" s="8">
        <v>68</v>
      </c>
      <c r="H849" s="8">
        <v>108.31</v>
      </c>
      <c r="I849" s="8">
        <v>59.48</v>
      </c>
      <c r="J849" s="8">
        <v>53.56</v>
      </c>
      <c r="K849" s="8">
        <v>97.22</v>
      </c>
      <c r="L849" s="8">
        <v>45.58</v>
      </c>
      <c r="M849" s="8">
        <v>31.88</v>
      </c>
      <c r="N849" s="8">
        <v>53.07</v>
      </c>
      <c r="O849" s="8">
        <v>106.32</v>
      </c>
      <c r="P849" s="8">
        <v>13.56</v>
      </c>
      <c r="R849" s="6">
        <v>2035.94</v>
      </c>
      <c r="S849" s="6">
        <v>16639.97</v>
      </c>
      <c r="T849" s="6">
        <v>13358.11</v>
      </c>
      <c r="U849" s="6">
        <v>6106.48</v>
      </c>
      <c r="V849" s="6">
        <v>4773.5</v>
      </c>
      <c r="W849" s="6">
        <v>856.68</v>
      </c>
      <c r="X849" s="6">
        <v>16724.810000000001</v>
      </c>
      <c r="Y849" s="6">
        <v>20671.63</v>
      </c>
      <c r="Z849" s="6">
        <v>33.36</v>
      </c>
      <c r="AB849" s="20">
        <f ca="1">IFERROR(__xludf.DUMMYFUNCTION("""COMPUTED_VALUE"""),576.31)</f>
        <v>576.30999999999995</v>
      </c>
      <c r="AC849" s="20">
        <v>1272.4000000000001</v>
      </c>
    </row>
    <row r="850" spans="1:29">
      <c r="A850" s="5">
        <f t="shared" si="13"/>
        <v>42461</v>
      </c>
      <c r="B850" s="8">
        <v>27.5</v>
      </c>
      <c r="C850" s="8">
        <v>598.5</v>
      </c>
      <c r="D850" s="8">
        <v>55.57</v>
      </c>
      <c r="E850" s="8">
        <v>749.91</v>
      </c>
      <c r="F850" s="8">
        <v>73.78</v>
      </c>
      <c r="G850" s="8">
        <v>69.06</v>
      </c>
      <c r="H850" s="8">
        <v>109.19</v>
      </c>
      <c r="I850" s="8">
        <v>59.87</v>
      </c>
      <c r="J850" s="8">
        <v>54.01</v>
      </c>
      <c r="K850" s="8">
        <v>99.07</v>
      </c>
      <c r="L850" s="8">
        <v>46.83</v>
      </c>
      <c r="M850" s="8">
        <v>32.450000000000003</v>
      </c>
      <c r="N850" s="8">
        <v>53.7</v>
      </c>
      <c r="O850" s="8">
        <v>103.54</v>
      </c>
      <c r="P850" s="8">
        <v>13.65</v>
      </c>
      <c r="R850" s="6">
        <v>2072.7800000000002</v>
      </c>
      <c r="S850" s="6">
        <v>17006.77</v>
      </c>
      <c r="T850" s="6">
        <v>13440.44</v>
      </c>
      <c r="U850" s="6">
        <v>6146.05</v>
      </c>
      <c r="V850" s="6">
        <v>4914.54</v>
      </c>
      <c r="W850" s="6">
        <v>854.07</v>
      </c>
      <c r="X850" s="6">
        <v>17002.75</v>
      </c>
      <c r="Y850" s="6">
        <v>20345.61</v>
      </c>
      <c r="Z850" s="6">
        <v>34.15</v>
      </c>
      <c r="AB850" s="20">
        <f ca="1">IFERROR(__xludf.DUMMYFUNCTION("""COMPUTED_VALUE"""),609.5)</f>
        <v>609.5</v>
      </c>
      <c r="AC850" s="20">
        <v>1268.9000000000001</v>
      </c>
    </row>
    <row r="851" spans="1:29">
      <c r="A851" s="5">
        <f t="shared" si="13"/>
        <v>42468</v>
      </c>
      <c r="B851" s="8">
        <v>27.17</v>
      </c>
      <c r="C851" s="8">
        <v>594.6</v>
      </c>
      <c r="D851" s="8">
        <v>54.42</v>
      </c>
      <c r="E851" s="8">
        <v>739.15</v>
      </c>
      <c r="F851" s="8">
        <v>74.14</v>
      </c>
      <c r="G851" s="8">
        <v>68.06</v>
      </c>
      <c r="H851" s="8">
        <v>109.1</v>
      </c>
      <c r="I851" s="8">
        <v>57.74</v>
      </c>
      <c r="J851" s="8">
        <v>52.18</v>
      </c>
      <c r="K851" s="8">
        <v>96.42</v>
      </c>
      <c r="L851" s="8">
        <v>46.87</v>
      </c>
      <c r="M851" s="8">
        <v>31.63</v>
      </c>
      <c r="N851" s="8">
        <v>55.36</v>
      </c>
      <c r="O851" s="8">
        <v>100.66</v>
      </c>
      <c r="P851" s="8">
        <v>15.18</v>
      </c>
      <c r="R851" s="6">
        <v>2047.6</v>
      </c>
      <c r="S851" s="6">
        <v>17213.310000000001</v>
      </c>
      <c r="T851" s="6">
        <v>13396.73</v>
      </c>
      <c r="U851" s="6">
        <v>6204.41</v>
      </c>
      <c r="V851" s="6">
        <v>4850.6899999999996</v>
      </c>
      <c r="W851" s="6">
        <v>848.91</v>
      </c>
      <c r="X851" s="6">
        <v>16164.16</v>
      </c>
      <c r="Y851" s="6">
        <v>20498.919999999998</v>
      </c>
      <c r="Z851" s="6">
        <v>33.380000000000003</v>
      </c>
      <c r="AB851" s="20">
        <f ca="1">IFERROR(__xludf.DUMMYFUNCTION("""COMPUTED_VALUE"""),758.99)</f>
        <v>758.99</v>
      </c>
      <c r="AC851" s="20">
        <v>1287.3</v>
      </c>
    </row>
    <row r="852" spans="1:29">
      <c r="A852" s="5">
        <f t="shared" si="13"/>
        <v>42475</v>
      </c>
      <c r="B852" s="8">
        <v>27.46</v>
      </c>
      <c r="C852" s="8">
        <v>625.89</v>
      </c>
      <c r="D852" s="8">
        <v>55.65</v>
      </c>
      <c r="E852" s="8">
        <v>759</v>
      </c>
      <c r="F852" s="8">
        <v>77.59</v>
      </c>
      <c r="G852" s="8">
        <v>69.06</v>
      </c>
      <c r="H852" s="8">
        <v>110.18</v>
      </c>
      <c r="I852" s="8">
        <v>61.87</v>
      </c>
      <c r="J852" s="8">
        <v>51.35</v>
      </c>
      <c r="K852" s="8">
        <v>98.59</v>
      </c>
      <c r="L852" s="8">
        <v>46.1</v>
      </c>
      <c r="M852" s="8">
        <v>31.46</v>
      </c>
      <c r="N852" s="8">
        <v>56.14</v>
      </c>
      <c r="O852" s="8">
        <v>103.68</v>
      </c>
      <c r="P852" s="8">
        <v>15.64</v>
      </c>
      <c r="R852" s="6">
        <v>2080.73</v>
      </c>
      <c r="S852" s="6">
        <v>17602.3</v>
      </c>
      <c r="T852" s="6">
        <v>13637.2</v>
      </c>
      <c r="U852" s="6">
        <v>6343.75</v>
      </c>
      <c r="V852" s="6">
        <v>4938.22</v>
      </c>
      <c r="W852" s="6">
        <v>883.59</v>
      </c>
      <c r="X852" s="6">
        <v>15821.52</v>
      </c>
      <c r="Y852" s="6">
        <v>20370.400000000001</v>
      </c>
      <c r="Z852" s="6">
        <v>34.57</v>
      </c>
      <c r="AB852" s="20">
        <f ca="1">IFERROR(__xludf.DUMMYFUNCTION("""COMPUTED_VALUE"""),673.71)</f>
        <v>673.71</v>
      </c>
      <c r="AC852" s="20">
        <v>1279.7</v>
      </c>
    </row>
    <row r="853" spans="1:29">
      <c r="A853" s="5">
        <f t="shared" si="13"/>
        <v>42482</v>
      </c>
      <c r="B853" s="8">
        <v>26.42</v>
      </c>
      <c r="C853" s="8">
        <v>620.5</v>
      </c>
      <c r="D853" s="8">
        <v>51.78</v>
      </c>
      <c r="E853" s="8">
        <v>718.77</v>
      </c>
      <c r="F853" s="8">
        <v>78.03</v>
      </c>
      <c r="G853" s="8">
        <v>68.72</v>
      </c>
      <c r="H853" s="8">
        <v>113.32</v>
      </c>
      <c r="I853" s="8">
        <v>63.97</v>
      </c>
      <c r="J853" s="8">
        <v>50.55</v>
      </c>
      <c r="K853" s="8">
        <v>103.77</v>
      </c>
      <c r="L853" s="8">
        <v>44.54</v>
      </c>
      <c r="M853" s="8">
        <v>31.64</v>
      </c>
      <c r="N853" s="8">
        <v>56.74</v>
      </c>
      <c r="O853" s="8">
        <v>107.45</v>
      </c>
      <c r="P853" s="8">
        <v>16.12</v>
      </c>
      <c r="R853" s="6">
        <v>2091.58</v>
      </c>
      <c r="S853" s="6">
        <v>17515.73</v>
      </c>
      <c r="T853" s="6">
        <v>13874</v>
      </c>
      <c r="U853" s="6">
        <v>6310.44</v>
      </c>
      <c r="V853" s="6">
        <v>4906.2299999999996</v>
      </c>
      <c r="W853" s="6">
        <v>894.32</v>
      </c>
      <c r="X853" s="6">
        <v>16848.03</v>
      </c>
      <c r="Y853" s="6">
        <v>21316.47</v>
      </c>
      <c r="Z853" s="6">
        <v>34.54</v>
      </c>
      <c r="AB853" s="20">
        <f ca="1">IFERROR(__xludf.DUMMYFUNCTION("""COMPUTED_VALUE"""),704.95)</f>
        <v>704.95</v>
      </c>
      <c r="AC853" s="20">
        <v>1278.8</v>
      </c>
    </row>
    <row r="854" spans="1:29">
      <c r="A854" s="5">
        <f t="shared" si="13"/>
        <v>42489</v>
      </c>
      <c r="B854" s="8">
        <v>23.44</v>
      </c>
      <c r="C854" s="8">
        <v>659.59</v>
      </c>
      <c r="D854" s="8">
        <v>49.87</v>
      </c>
      <c r="E854" s="8">
        <v>693.01</v>
      </c>
      <c r="F854" s="8">
        <v>80.08</v>
      </c>
      <c r="G854" s="8">
        <v>66.87</v>
      </c>
      <c r="H854" s="8">
        <v>112.08</v>
      </c>
      <c r="I854" s="8">
        <v>63.2</v>
      </c>
      <c r="J854" s="8">
        <v>50.94</v>
      </c>
      <c r="K854" s="8">
        <v>103.26</v>
      </c>
      <c r="L854" s="8">
        <v>44.8</v>
      </c>
      <c r="M854" s="8">
        <v>30.28</v>
      </c>
      <c r="N854" s="8">
        <v>54.84</v>
      </c>
      <c r="O854" s="8">
        <v>101.7</v>
      </c>
      <c r="P854" s="8">
        <v>19.37</v>
      </c>
      <c r="R854" s="6">
        <v>2065.3000000000002</v>
      </c>
      <c r="S854" s="6">
        <v>17792.75</v>
      </c>
      <c r="T854" s="6">
        <v>13951.45</v>
      </c>
      <c r="U854" s="6">
        <v>6241.89</v>
      </c>
      <c r="V854" s="6">
        <v>4775.3599999999997</v>
      </c>
      <c r="W854" s="6">
        <v>869.89</v>
      </c>
      <c r="X854" s="6">
        <v>17572.490000000002</v>
      </c>
      <c r="Y854" s="6">
        <v>21467.040000000001</v>
      </c>
      <c r="Z854" s="6">
        <v>34.39</v>
      </c>
      <c r="AB854" s="20">
        <f ca="1">IFERROR(__xludf.DUMMYFUNCTION("""COMPUTED_VALUE"""),657.61)</f>
        <v>657.61</v>
      </c>
      <c r="AC854" s="20">
        <v>1341.4</v>
      </c>
    </row>
    <row r="855" spans="1:29">
      <c r="A855" s="5">
        <f t="shared" si="13"/>
        <v>42496</v>
      </c>
      <c r="B855" s="8">
        <v>23.18</v>
      </c>
      <c r="C855" s="8">
        <v>673.95</v>
      </c>
      <c r="D855" s="8">
        <v>50.39</v>
      </c>
      <c r="E855" s="8">
        <v>711.12</v>
      </c>
      <c r="F855" s="8">
        <v>79.11</v>
      </c>
      <c r="G855" s="8">
        <v>68.25</v>
      </c>
      <c r="H855" s="8">
        <v>112.74</v>
      </c>
      <c r="I855" s="8">
        <v>61.6</v>
      </c>
      <c r="J855" s="8">
        <v>51.12</v>
      </c>
      <c r="K855" s="8">
        <v>105.54</v>
      </c>
      <c r="L855" s="8">
        <v>45.32</v>
      </c>
      <c r="M855" s="8">
        <v>30.04</v>
      </c>
      <c r="N855" s="8">
        <v>53.6</v>
      </c>
      <c r="O855" s="8">
        <v>101.96</v>
      </c>
      <c r="P855" s="8">
        <v>18.47</v>
      </c>
      <c r="R855" s="6">
        <v>2057.14</v>
      </c>
      <c r="S855" s="6">
        <v>17576.96</v>
      </c>
      <c r="T855" s="6">
        <v>13701.47</v>
      </c>
      <c r="U855" s="6">
        <v>6125.7</v>
      </c>
      <c r="V855" s="6">
        <v>4736.16</v>
      </c>
      <c r="W855" s="6">
        <v>850.41</v>
      </c>
      <c r="X855" s="6">
        <v>16666.05</v>
      </c>
      <c r="Y855" s="6">
        <v>21067.05</v>
      </c>
      <c r="Z855" s="6">
        <v>32.83</v>
      </c>
      <c r="AB855" s="20">
        <f ca="1">IFERROR(__xludf.DUMMYFUNCTION("""COMPUTED_VALUE"""),666.32)</f>
        <v>666.32</v>
      </c>
      <c r="AC855" s="20">
        <v>1340.1</v>
      </c>
    </row>
    <row r="856" spans="1:29">
      <c r="A856" s="5">
        <f t="shared" si="13"/>
        <v>42503</v>
      </c>
      <c r="B856" s="8">
        <v>22.63</v>
      </c>
      <c r="C856" s="8">
        <v>709.92</v>
      </c>
      <c r="D856" s="8">
        <v>51.08</v>
      </c>
      <c r="E856" s="8">
        <v>710.83</v>
      </c>
      <c r="F856" s="8">
        <v>77.239999999999995</v>
      </c>
      <c r="G856" s="8">
        <v>64.94</v>
      </c>
      <c r="H856" s="8">
        <v>113.56</v>
      </c>
      <c r="I856" s="8">
        <v>61.2</v>
      </c>
      <c r="J856" s="8">
        <v>50.94</v>
      </c>
      <c r="K856" s="8">
        <v>100.52</v>
      </c>
      <c r="L856" s="8">
        <v>45.35</v>
      </c>
      <c r="M856" s="8">
        <v>29.91</v>
      </c>
      <c r="N856" s="8">
        <v>53.88</v>
      </c>
      <c r="O856" s="8">
        <v>99.79</v>
      </c>
      <c r="P856" s="8">
        <v>18.41</v>
      </c>
      <c r="R856" s="6">
        <v>2046.61</v>
      </c>
      <c r="S856" s="6">
        <v>17897.46</v>
      </c>
      <c r="T856" s="6">
        <v>13748.58</v>
      </c>
      <c r="U856" s="6">
        <v>6138.5</v>
      </c>
      <c r="V856" s="6">
        <v>4717.68</v>
      </c>
      <c r="W856" s="6">
        <v>854.23</v>
      </c>
      <c r="X856" s="6">
        <v>16106.72</v>
      </c>
      <c r="Y856" s="6">
        <v>20109.87</v>
      </c>
      <c r="Z856" s="6">
        <v>32.270000000000003</v>
      </c>
      <c r="AB856" s="20">
        <f ca="1">IFERROR(__xludf.DUMMYFUNCTION("""COMPUTED_VALUE"""),657.5)</f>
        <v>657.5</v>
      </c>
      <c r="AC856" s="20">
        <v>1319.5</v>
      </c>
    </row>
    <row r="857" spans="1:29">
      <c r="A857" s="5">
        <f t="shared" si="13"/>
        <v>42510</v>
      </c>
      <c r="B857" s="8">
        <v>23.81</v>
      </c>
      <c r="C857" s="8">
        <v>702.8</v>
      </c>
      <c r="D857" s="8">
        <v>50.62</v>
      </c>
      <c r="E857" s="8">
        <v>709.74</v>
      </c>
      <c r="F857" s="8">
        <v>77.72</v>
      </c>
      <c r="G857" s="8">
        <v>69.86</v>
      </c>
      <c r="H857" s="8">
        <v>112.64</v>
      </c>
      <c r="I857" s="8">
        <v>63.51</v>
      </c>
      <c r="J857" s="8">
        <v>49.66</v>
      </c>
      <c r="K857" s="8">
        <v>99.78</v>
      </c>
      <c r="L857" s="8">
        <v>43.95</v>
      </c>
      <c r="M857" s="8">
        <v>30.15</v>
      </c>
      <c r="N857" s="8">
        <v>55.11</v>
      </c>
      <c r="O857" s="8">
        <v>100.61</v>
      </c>
      <c r="P857" s="8">
        <v>18.2</v>
      </c>
      <c r="R857" s="6">
        <v>2052.3200000000002</v>
      </c>
      <c r="S857" s="6">
        <v>18003.75</v>
      </c>
      <c r="T857" s="6">
        <v>13919.58</v>
      </c>
      <c r="U857" s="6">
        <v>6156.32</v>
      </c>
      <c r="V857" s="6">
        <v>4769.5600000000004</v>
      </c>
      <c r="W857" s="6">
        <v>857.39</v>
      </c>
      <c r="X857" s="6">
        <v>16412.21</v>
      </c>
      <c r="Y857" s="6">
        <v>19719.29</v>
      </c>
      <c r="Z857" s="6">
        <v>32.21</v>
      </c>
      <c r="AB857" s="20">
        <f ca="1">IFERROR(__xludf.DUMMYFUNCTION("""COMPUTED_VALUE"""),655.87)</f>
        <v>655.87</v>
      </c>
      <c r="AC857" s="20">
        <v>1305.9000000000001</v>
      </c>
    </row>
    <row r="858" spans="1:29">
      <c r="A858" s="5">
        <f t="shared" si="13"/>
        <v>42517</v>
      </c>
      <c r="B858" s="8">
        <v>25.09</v>
      </c>
      <c r="C858" s="8">
        <v>712.24</v>
      </c>
      <c r="D858" s="8">
        <v>52.32</v>
      </c>
      <c r="E858" s="8">
        <v>732.66</v>
      </c>
      <c r="F858" s="8">
        <v>76.83</v>
      </c>
      <c r="G858" s="8">
        <v>70.75</v>
      </c>
      <c r="H858" s="8">
        <v>113.06</v>
      </c>
      <c r="I858" s="8">
        <v>65.430000000000007</v>
      </c>
      <c r="J858" s="8">
        <v>50.62</v>
      </c>
      <c r="K858" s="8">
        <v>100.29</v>
      </c>
      <c r="L858" s="8">
        <v>44.78</v>
      </c>
      <c r="M858" s="8">
        <v>31.57</v>
      </c>
      <c r="N858" s="8">
        <v>56.48</v>
      </c>
      <c r="O858" s="8">
        <v>100.59</v>
      </c>
      <c r="P858" s="8">
        <v>16.62</v>
      </c>
      <c r="R858" s="6">
        <v>2099.06</v>
      </c>
      <c r="S858" s="6">
        <v>17773.64</v>
      </c>
      <c r="T858" s="6">
        <v>14105.23</v>
      </c>
      <c r="U858" s="6">
        <v>6270.79</v>
      </c>
      <c r="V858" s="6">
        <v>4933.5</v>
      </c>
      <c r="W858" s="6">
        <v>886.5</v>
      </c>
      <c r="X858" s="6">
        <v>16736.349999999999</v>
      </c>
      <c r="Y858" s="6">
        <v>19852.2</v>
      </c>
      <c r="Z858" s="6">
        <v>33.08</v>
      </c>
      <c r="AB858" s="20">
        <f ca="1">IFERROR(__xludf.DUMMYFUNCTION("""COMPUTED_VALUE"""),591.71)</f>
        <v>591.71</v>
      </c>
      <c r="AC858" s="20">
        <v>1267.5999999999999</v>
      </c>
    </row>
    <row r="859" spans="1:29">
      <c r="A859" s="5">
        <f t="shared" si="13"/>
        <v>42524</v>
      </c>
      <c r="B859" s="8">
        <v>24.48</v>
      </c>
      <c r="C859" s="8">
        <v>725.54</v>
      </c>
      <c r="D859" s="8">
        <v>51.79</v>
      </c>
      <c r="E859" s="8">
        <v>722.34</v>
      </c>
      <c r="F859" s="8">
        <v>77.67</v>
      </c>
      <c r="G859" s="8">
        <v>70.87</v>
      </c>
      <c r="H859" s="8">
        <v>114.76</v>
      </c>
      <c r="I859" s="8">
        <v>64.64</v>
      </c>
      <c r="J859" s="8">
        <v>50.92</v>
      </c>
      <c r="K859" s="8">
        <v>98.75</v>
      </c>
      <c r="L859" s="8">
        <v>45.04</v>
      </c>
      <c r="M859" s="8">
        <v>31.62</v>
      </c>
      <c r="N859" s="8">
        <v>56.64</v>
      </c>
      <c r="O859" s="8">
        <v>103.5</v>
      </c>
      <c r="P859" s="8">
        <v>19.18</v>
      </c>
      <c r="R859" s="6">
        <v>2099.13</v>
      </c>
      <c r="S859" s="6">
        <v>17740.63</v>
      </c>
      <c r="T859" s="6">
        <v>14226.78</v>
      </c>
      <c r="U859" s="6">
        <v>6209.63</v>
      </c>
      <c r="V859" s="6">
        <v>4942.5200000000004</v>
      </c>
      <c r="W859" s="6">
        <v>872.61</v>
      </c>
      <c r="X859" s="6">
        <v>16834.84</v>
      </c>
      <c r="Y859" s="6">
        <v>20576.77</v>
      </c>
      <c r="Z859" s="6">
        <v>33.880000000000003</v>
      </c>
      <c r="AB859" s="20">
        <f ca="1">IFERROR(__xludf.DUMMYFUNCTION("""COMPUTED_VALUE"""),586.45)</f>
        <v>586.45000000000005</v>
      </c>
      <c r="AC859" s="20">
        <v>1294.5999999999999</v>
      </c>
    </row>
    <row r="860" spans="1:29">
      <c r="A860" s="5">
        <f t="shared" si="13"/>
        <v>42531</v>
      </c>
      <c r="B860" s="8">
        <v>24.71</v>
      </c>
      <c r="C860" s="8">
        <v>717.91</v>
      </c>
      <c r="D860" s="8">
        <v>51.48</v>
      </c>
      <c r="E860" s="8">
        <v>719.41</v>
      </c>
      <c r="F860" s="8">
        <v>79.66</v>
      </c>
      <c r="G860" s="8">
        <v>71.14</v>
      </c>
      <c r="H860" s="8">
        <v>117.01</v>
      </c>
      <c r="I860" s="8">
        <v>63.84</v>
      </c>
      <c r="J860" s="8">
        <v>52.67</v>
      </c>
      <c r="K860" s="8">
        <v>97.34</v>
      </c>
      <c r="L860" s="8">
        <v>45.99</v>
      </c>
      <c r="M860" s="8">
        <v>32.04</v>
      </c>
      <c r="N860" s="8">
        <v>56.81</v>
      </c>
      <c r="O860" s="8">
        <v>103.2</v>
      </c>
      <c r="P860" s="8">
        <v>19.61</v>
      </c>
      <c r="R860" s="6">
        <v>2096.0700000000002</v>
      </c>
      <c r="S860" s="6">
        <v>17535.32</v>
      </c>
      <c r="T860" s="6">
        <v>14037.54</v>
      </c>
      <c r="U860" s="6">
        <v>6115.76</v>
      </c>
      <c r="V860" s="6">
        <v>4894.55</v>
      </c>
      <c r="W860" s="6">
        <v>852.1</v>
      </c>
      <c r="X860" s="6">
        <v>16642.23</v>
      </c>
      <c r="Y860" s="6">
        <v>20947.240000000002</v>
      </c>
      <c r="Z860" s="6">
        <v>33.53</v>
      </c>
      <c r="AB860" s="20">
        <f ca="1">IFERROR(__xludf.DUMMYFUNCTION("""COMPUTED_VALUE"""),581.87)</f>
        <v>581.87</v>
      </c>
      <c r="AC860" s="20">
        <v>1327.7</v>
      </c>
    </row>
    <row r="861" spans="1:29">
      <c r="A861" s="5">
        <f t="shared" si="13"/>
        <v>42538</v>
      </c>
      <c r="B861" s="8">
        <v>23.83</v>
      </c>
      <c r="C861" s="8">
        <v>706.39</v>
      </c>
      <c r="D861" s="8">
        <v>50.13</v>
      </c>
      <c r="E861" s="8">
        <v>691.72</v>
      </c>
      <c r="F861" s="8">
        <v>79.94</v>
      </c>
      <c r="G861" s="8">
        <v>70.95</v>
      </c>
      <c r="H861" s="8">
        <v>115.48</v>
      </c>
      <c r="I861" s="8">
        <v>62.28</v>
      </c>
      <c r="J861" s="8">
        <v>53.78</v>
      </c>
      <c r="K861" s="8">
        <v>99</v>
      </c>
      <c r="L861" s="8">
        <v>44.79</v>
      </c>
      <c r="M861" s="8">
        <v>31.76</v>
      </c>
      <c r="N861" s="8">
        <v>55.89</v>
      </c>
      <c r="O861" s="8">
        <v>103.24</v>
      </c>
      <c r="P861" s="8">
        <v>20.11</v>
      </c>
      <c r="R861" s="6">
        <v>2071.2199999999998</v>
      </c>
      <c r="S861" s="6">
        <v>17500.939999999999</v>
      </c>
      <c r="T861" s="6">
        <v>13901.77</v>
      </c>
      <c r="U861" s="6">
        <v>6021.09</v>
      </c>
      <c r="V861" s="6">
        <v>4800.34</v>
      </c>
      <c r="W861" s="6">
        <v>829.88</v>
      </c>
      <c r="X861" s="6">
        <v>16601.36</v>
      </c>
      <c r="Y861" s="6">
        <v>21042.639999999999</v>
      </c>
      <c r="Z861" s="6">
        <v>33.270000000000003</v>
      </c>
      <c r="AB861" s="20">
        <f ca="1">IFERROR(__xludf.DUMMYFUNCTION("""COMPUTED_VALUE"""),570.84)</f>
        <v>570.84</v>
      </c>
      <c r="AC861" s="20">
        <v>1342.9</v>
      </c>
    </row>
    <row r="862" spans="1:29">
      <c r="A862" s="5">
        <f t="shared" si="13"/>
        <v>42545</v>
      </c>
      <c r="B862" s="8">
        <v>23.35</v>
      </c>
      <c r="C862" s="8">
        <v>698.96</v>
      </c>
      <c r="D862" s="8">
        <v>49.83</v>
      </c>
      <c r="E862" s="8">
        <v>675.22</v>
      </c>
      <c r="F862" s="8">
        <v>80.180000000000007</v>
      </c>
      <c r="G862" s="8">
        <v>71.959999999999994</v>
      </c>
      <c r="H862" s="8">
        <v>115.63</v>
      </c>
      <c r="I862" s="8">
        <v>59.6</v>
      </c>
      <c r="J862" s="8">
        <v>54.43</v>
      </c>
      <c r="K862" s="8">
        <v>95.72</v>
      </c>
      <c r="L862" s="8">
        <v>43.93</v>
      </c>
      <c r="M862" s="8">
        <v>31.55</v>
      </c>
      <c r="N862" s="8">
        <v>55.88</v>
      </c>
      <c r="O862" s="8">
        <v>103.96</v>
      </c>
      <c r="P862" s="8">
        <v>20.47</v>
      </c>
      <c r="R862" s="6">
        <v>2037.41</v>
      </c>
      <c r="S862" s="6">
        <v>17873.22</v>
      </c>
      <c r="T862" s="6">
        <v>13891.88</v>
      </c>
      <c r="U862" s="6">
        <v>6138.69</v>
      </c>
      <c r="V862" s="6">
        <v>4707.9799999999996</v>
      </c>
      <c r="W862" s="6">
        <v>819.99</v>
      </c>
      <c r="X862" s="6">
        <v>15599.66</v>
      </c>
      <c r="Y862" s="6">
        <v>20169.98</v>
      </c>
      <c r="Z862" s="6">
        <v>32.64</v>
      </c>
      <c r="AB862" s="20">
        <f ca="1">IFERROR(__xludf.DUMMYFUNCTION("""COMPUTED_VALUE"""),600.91)</f>
        <v>600.91</v>
      </c>
      <c r="AC862" s="20">
        <v>1376.8</v>
      </c>
    </row>
    <row r="863" spans="1:29">
      <c r="A863" s="5">
        <f t="shared" si="13"/>
        <v>42552</v>
      </c>
      <c r="B863" s="8">
        <v>23.97</v>
      </c>
      <c r="C863" s="8">
        <v>725.68</v>
      </c>
      <c r="D863" s="8">
        <v>51.16</v>
      </c>
      <c r="E863" s="8">
        <v>699.21</v>
      </c>
      <c r="F863" s="8">
        <v>76.989999999999995</v>
      </c>
      <c r="G863" s="8">
        <v>72.81</v>
      </c>
      <c r="H863" s="8">
        <v>121.29</v>
      </c>
      <c r="I863" s="8">
        <v>61.26</v>
      </c>
      <c r="J863" s="8">
        <v>56.23</v>
      </c>
      <c r="K863" s="8">
        <v>98.03</v>
      </c>
      <c r="L863" s="8">
        <v>45.12</v>
      </c>
      <c r="M863" s="8">
        <v>32.75</v>
      </c>
      <c r="N863" s="8">
        <v>57.94</v>
      </c>
      <c r="O863" s="8">
        <v>99.64</v>
      </c>
      <c r="P863" s="8">
        <v>22.21</v>
      </c>
      <c r="R863" s="6">
        <v>2102.9499999999998</v>
      </c>
      <c r="S863" s="6">
        <v>17807.060000000001</v>
      </c>
      <c r="T863" s="6">
        <v>14064.54</v>
      </c>
      <c r="U863" s="6">
        <v>6577.83</v>
      </c>
      <c r="V863" s="6">
        <v>4862.57</v>
      </c>
      <c r="W863" s="6">
        <v>853.16</v>
      </c>
      <c r="X863" s="6">
        <v>14952.02</v>
      </c>
      <c r="Y863" s="6">
        <v>20259.13</v>
      </c>
      <c r="Z863" s="6">
        <v>34.69</v>
      </c>
      <c r="AB863" s="20">
        <f ca="1">IFERROR(__xludf.DUMMYFUNCTION("""COMPUTED_VALUE"""),623.74)</f>
        <v>623.74</v>
      </c>
      <c r="AC863" s="20">
        <v>1394.3</v>
      </c>
    </row>
    <row r="864" spans="1:29">
      <c r="A864" s="5">
        <f t="shared" si="13"/>
        <v>42559</v>
      </c>
      <c r="B864" s="8">
        <v>24.17</v>
      </c>
      <c r="C864" s="8">
        <v>745.81</v>
      </c>
      <c r="D864" s="8">
        <v>52.3</v>
      </c>
      <c r="E864" s="8">
        <v>705.63</v>
      </c>
      <c r="F864" s="8">
        <v>75.05</v>
      </c>
      <c r="G864" s="8">
        <v>73.84</v>
      </c>
      <c r="H864" s="8">
        <v>122.85</v>
      </c>
      <c r="I864" s="8">
        <v>61.83</v>
      </c>
      <c r="J864" s="8">
        <v>55.9</v>
      </c>
      <c r="K864" s="8">
        <v>99.62</v>
      </c>
      <c r="L864" s="8">
        <v>45.38</v>
      </c>
      <c r="M864" s="8">
        <v>34</v>
      </c>
      <c r="N864" s="8">
        <v>59.35</v>
      </c>
      <c r="O864" s="8">
        <v>102.07</v>
      </c>
      <c r="P864" s="8">
        <v>22.32</v>
      </c>
      <c r="R864" s="6">
        <v>2129.9</v>
      </c>
      <c r="S864" s="6">
        <v>17865.34</v>
      </c>
      <c r="T864" s="6">
        <v>14259.84</v>
      </c>
      <c r="U864" s="6">
        <v>6590.64</v>
      </c>
      <c r="V864" s="6">
        <v>4956.76</v>
      </c>
      <c r="W864" s="6">
        <v>838.75</v>
      </c>
      <c r="X864" s="6">
        <v>15682.48</v>
      </c>
      <c r="Y864" s="6">
        <v>20794.37</v>
      </c>
      <c r="Z864" s="6">
        <v>34.5</v>
      </c>
      <c r="AB864" s="20">
        <f ca="1">IFERROR(__xludf.DUMMYFUNCTION("""COMPUTED_VALUE"""),607.92)</f>
        <v>607.91999999999996</v>
      </c>
      <c r="AC864" s="20">
        <v>1412</v>
      </c>
    </row>
    <row r="865" spans="1:29">
      <c r="A865" s="5">
        <f t="shared" si="13"/>
        <v>42566</v>
      </c>
      <c r="B865" s="8">
        <v>24.7</v>
      </c>
      <c r="C865" s="8">
        <v>735.44</v>
      </c>
      <c r="D865" s="8">
        <v>53.7</v>
      </c>
      <c r="E865" s="8">
        <v>719.85</v>
      </c>
      <c r="F865" s="8">
        <v>74.48</v>
      </c>
      <c r="G865" s="8">
        <v>73.67</v>
      </c>
      <c r="H865" s="8">
        <v>123</v>
      </c>
      <c r="I865" s="8">
        <v>64.180000000000007</v>
      </c>
      <c r="J865" s="8">
        <v>55.84</v>
      </c>
      <c r="K865" s="8">
        <v>99.8</v>
      </c>
      <c r="L865" s="8">
        <v>45.63</v>
      </c>
      <c r="M865" s="8">
        <v>35.07</v>
      </c>
      <c r="N865" s="8">
        <v>59.63</v>
      </c>
      <c r="O865" s="8">
        <v>108.82</v>
      </c>
      <c r="P865" s="8">
        <v>21.4</v>
      </c>
      <c r="R865" s="6">
        <v>2161.7399999999998</v>
      </c>
      <c r="S865" s="6">
        <v>17675.16</v>
      </c>
      <c r="T865" s="6">
        <v>14482.42</v>
      </c>
      <c r="U865" s="6">
        <v>6669.24</v>
      </c>
      <c r="V865" s="6">
        <v>5029.59</v>
      </c>
      <c r="W865" s="6">
        <v>864.82</v>
      </c>
      <c r="X865" s="6">
        <v>15106.98</v>
      </c>
      <c r="Y865" s="6">
        <v>20564.169999999998</v>
      </c>
      <c r="Z865" s="6">
        <v>35.69</v>
      </c>
      <c r="AB865" s="20">
        <f ca="1">IFERROR(__xludf.DUMMYFUNCTION("""COMPUTED_VALUE"""),603.68)</f>
        <v>603.67999999999995</v>
      </c>
      <c r="AC865" s="20">
        <v>1383.5</v>
      </c>
    </row>
    <row r="866" spans="1:29">
      <c r="A866" s="5">
        <f t="shared" si="13"/>
        <v>42573</v>
      </c>
      <c r="B866" s="8">
        <v>24.67</v>
      </c>
      <c r="C866" s="8">
        <v>744.86</v>
      </c>
      <c r="D866" s="8">
        <v>56.57</v>
      </c>
      <c r="E866" s="8">
        <v>742.74</v>
      </c>
      <c r="F866" s="8">
        <v>76.42</v>
      </c>
      <c r="G866" s="8">
        <v>73.55</v>
      </c>
      <c r="H866" s="8">
        <v>125.03</v>
      </c>
      <c r="I866" s="8">
        <v>64.040000000000006</v>
      </c>
      <c r="J866" s="8">
        <v>56.1</v>
      </c>
      <c r="K866" s="8">
        <v>97.71</v>
      </c>
      <c r="L866" s="8">
        <v>45.83</v>
      </c>
      <c r="M866" s="8">
        <v>34.659999999999997</v>
      </c>
      <c r="N866" s="8">
        <v>58.82</v>
      </c>
      <c r="O866" s="8">
        <v>109.68</v>
      </c>
      <c r="P866" s="8">
        <v>20.55</v>
      </c>
      <c r="R866" s="6">
        <v>2175.0300000000002</v>
      </c>
      <c r="S866" s="6">
        <v>17400.75</v>
      </c>
      <c r="T866" s="6">
        <v>14600.66</v>
      </c>
      <c r="U866" s="6">
        <v>6730.48</v>
      </c>
      <c r="V866" s="6">
        <v>5100.16</v>
      </c>
      <c r="W866" s="6">
        <v>869.31</v>
      </c>
      <c r="X866" s="6">
        <v>16497.849999999999</v>
      </c>
      <c r="Y866" s="6">
        <v>21659.25</v>
      </c>
      <c r="Z866" s="6">
        <v>35.97</v>
      </c>
      <c r="AB866" s="20">
        <f ca="1">IFERROR(__xludf.DUMMYFUNCTION("""COMPUTED_VALUE"""),615.65)</f>
        <v>615.65</v>
      </c>
      <c r="AC866" s="20">
        <v>1385.5</v>
      </c>
    </row>
    <row r="867" spans="1:29">
      <c r="A867" s="5">
        <f t="shared" si="13"/>
        <v>42580</v>
      </c>
      <c r="B867" s="8">
        <v>26.05</v>
      </c>
      <c r="C867" s="8">
        <v>758.81</v>
      </c>
      <c r="D867" s="8">
        <v>56.68</v>
      </c>
      <c r="E867" s="8">
        <v>768.79</v>
      </c>
      <c r="F867" s="8">
        <v>78.3</v>
      </c>
      <c r="G867" s="8">
        <v>72.97</v>
      </c>
      <c r="H867" s="8">
        <v>125.23</v>
      </c>
      <c r="I867" s="8">
        <v>63.97</v>
      </c>
      <c r="J867" s="8">
        <v>55.41</v>
      </c>
      <c r="K867" s="8">
        <v>95.95</v>
      </c>
      <c r="L867" s="8">
        <v>43.63</v>
      </c>
      <c r="M867" s="8">
        <v>34.86</v>
      </c>
      <c r="N867" s="8">
        <v>58.66</v>
      </c>
      <c r="O867" s="8">
        <v>111.6</v>
      </c>
      <c r="P867" s="8">
        <v>21.86</v>
      </c>
      <c r="R867" s="6">
        <v>2173.6</v>
      </c>
      <c r="S867" s="6">
        <v>17949.37</v>
      </c>
      <c r="T867" s="6">
        <v>14582.74</v>
      </c>
      <c r="U867" s="6">
        <v>6724.43</v>
      </c>
      <c r="V867" s="6">
        <v>5162.13</v>
      </c>
      <c r="W867" s="6">
        <v>876.01</v>
      </c>
      <c r="X867" s="6">
        <v>16627.25</v>
      </c>
      <c r="Y867" s="6">
        <v>21964.27</v>
      </c>
      <c r="Z867" s="6">
        <v>36.21</v>
      </c>
      <c r="AB867" s="20">
        <f ca="1">IFERROR(__xludf.DUMMYFUNCTION("""COMPUTED_VALUE"""),619.5)</f>
        <v>619.5</v>
      </c>
      <c r="AC867" s="20">
        <v>1415.7</v>
      </c>
    </row>
    <row r="868" spans="1:29">
      <c r="A868" s="5">
        <f t="shared" si="13"/>
        <v>42587</v>
      </c>
      <c r="B868" s="8">
        <v>26.87</v>
      </c>
      <c r="C868" s="8">
        <v>765.98</v>
      </c>
      <c r="D868" s="8">
        <v>57.96</v>
      </c>
      <c r="E868" s="8">
        <v>782.22</v>
      </c>
      <c r="F868" s="8">
        <v>79.91</v>
      </c>
      <c r="G868" s="8">
        <v>73.760000000000005</v>
      </c>
      <c r="H868" s="8">
        <v>124.24</v>
      </c>
      <c r="I868" s="8">
        <v>66.3</v>
      </c>
      <c r="J868" s="8">
        <v>53.64</v>
      </c>
      <c r="K868" s="8">
        <v>95.83</v>
      </c>
      <c r="L868" s="8">
        <v>43.48</v>
      </c>
      <c r="M868" s="8">
        <v>34.979999999999997</v>
      </c>
      <c r="N868" s="8">
        <v>63.86</v>
      </c>
      <c r="O868" s="8">
        <v>115.96</v>
      </c>
      <c r="P868" s="8">
        <v>21.24</v>
      </c>
      <c r="R868" s="6">
        <v>2182.87</v>
      </c>
      <c r="S868" s="6">
        <v>18146.740000000002</v>
      </c>
      <c r="T868" s="6">
        <v>14648.77</v>
      </c>
      <c r="U868" s="6">
        <v>6793.47</v>
      </c>
      <c r="V868" s="6">
        <v>5221.12</v>
      </c>
      <c r="W868" s="6">
        <v>869.61</v>
      </c>
      <c r="X868" s="6">
        <v>16569.27</v>
      </c>
      <c r="Y868" s="6">
        <v>21891.37</v>
      </c>
      <c r="Z868" s="6">
        <v>36.619999999999997</v>
      </c>
      <c r="AB868" s="20">
        <f ca="1">IFERROR(__xludf.DUMMYFUNCTION("""COMPUTED_VALUE"""),638.16)</f>
        <v>638.16</v>
      </c>
      <c r="AC868" s="20">
        <v>1407.9</v>
      </c>
    </row>
    <row r="869" spans="1:29">
      <c r="A869" s="5">
        <f t="shared" si="13"/>
        <v>42594</v>
      </c>
      <c r="B869" s="8">
        <v>27.05</v>
      </c>
      <c r="C869" s="8">
        <v>772.56</v>
      </c>
      <c r="D869" s="8">
        <v>57.94</v>
      </c>
      <c r="E869" s="8">
        <v>783.22</v>
      </c>
      <c r="F869" s="8">
        <v>78.05</v>
      </c>
      <c r="G869" s="8">
        <v>73.89</v>
      </c>
      <c r="H869" s="8">
        <v>123.22</v>
      </c>
      <c r="I869" s="8">
        <v>65.319999999999993</v>
      </c>
      <c r="J869" s="8">
        <v>53.65</v>
      </c>
      <c r="K869" s="8">
        <v>96.84</v>
      </c>
      <c r="L869" s="8">
        <v>44.03</v>
      </c>
      <c r="M869" s="8">
        <v>34.57</v>
      </c>
      <c r="N869" s="8">
        <v>63.35</v>
      </c>
      <c r="O869" s="8">
        <v>117.79</v>
      </c>
      <c r="P869" s="8">
        <v>21.75</v>
      </c>
      <c r="R869" s="6">
        <v>2184.0500000000002</v>
      </c>
      <c r="S869" s="6">
        <v>18516.55</v>
      </c>
      <c r="T869" s="6">
        <v>14747.45</v>
      </c>
      <c r="U869" s="6">
        <v>6916.02</v>
      </c>
      <c r="V869" s="6">
        <v>5232.8900000000003</v>
      </c>
      <c r="W869" s="6">
        <v>885.31</v>
      </c>
      <c r="X869" s="6">
        <v>16254.45</v>
      </c>
      <c r="Y869" s="6">
        <v>22146.09</v>
      </c>
      <c r="Z869" s="6">
        <v>37.479999999999997</v>
      </c>
      <c r="AB869" s="20">
        <f ca="1">IFERROR(__xludf.DUMMYFUNCTION("""COMPUTED_VALUE"""),652.75)</f>
        <v>652.75</v>
      </c>
      <c r="AC869" s="20">
        <v>1406.8</v>
      </c>
    </row>
    <row r="870" spans="1:29">
      <c r="A870" s="5">
        <f t="shared" si="13"/>
        <v>42601</v>
      </c>
      <c r="B870" s="8">
        <v>27.34</v>
      </c>
      <c r="C870" s="8">
        <v>757.31</v>
      </c>
      <c r="D870" s="8">
        <v>57.62</v>
      </c>
      <c r="E870" s="8">
        <v>775.42</v>
      </c>
      <c r="F870" s="8">
        <v>80.14</v>
      </c>
      <c r="G870" s="8">
        <v>72.81</v>
      </c>
      <c r="H870" s="8">
        <v>119.92</v>
      </c>
      <c r="I870" s="8">
        <v>65.86</v>
      </c>
      <c r="J870" s="8">
        <v>52.45</v>
      </c>
      <c r="K870" s="8">
        <v>96.39</v>
      </c>
      <c r="L870" s="8">
        <v>43.92</v>
      </c>
      <c r="M870" s="8">
        <v>35.24</v>
      </c>
      <c r="N870" s="8">
        <v>63.36</v>
      </c>
      <c r="O870" s="8">
        <v>119.62</v>
      </c>
      <c r="P870" s="8">
        <v>20.61</v>
      </c>
      <c r="R870" s="6">
        <v>2183.87</v>
      </c>
      <c r="S870" s="6">
        <v>18570.849999999999</v>
      </c>
      <c r="T870" s="6">
        <v>14687.46</v>
      </c>
      <c r="U870" s="6">
        <v>6858.95</v>
      </c>
      <c r="V870" s="6">
        <v>5238.38</v>
      </c>
      <c r="W870" s="6">
        <v>868.59</v>
      </c>
      <c r="X870" s="6">
        <v>16919.919999999998</v>
      </c>
      <c r="Y870" s="6">
        <v>22766.91</v>
      </c>
      <c r="Z870" s="6">
        <v>37.6</v>
      </c>
      <c r="AB870" s="20">
        <f ca="1">IFERROR(__xludf.DUMMYFUNCTION("""COMPUTED_VALUE"""),714.28)</f>
        <v>714.28</v>
      </c>
      <c r="AC870" s="20">
        <v>1408</v>
      </c>
    </row>
    <row r="871" spans="1:29">
      <c r="A871" s="5">
        <f t="shared" si="13"/>
        <v>42608</v>
      </c>
      <c r="B871" s="8">
        <v>26.74</v>
      </c>
      <c r="C871" s="8">
        <v>769</v>
      </c>
      <c r="D871" s="8">
        <v>58.03</v>
      </c>
      <c r="E871" s="8">
        <v>769.54</v>
      </c>
      <c r="F871" s="8">
        <v>80.02</v>
      </c>
      <c r="G871" s="8">
        <v>71.14</v>
      </c>
      <c r="H871" s="8">
        <v>119.04</v>
      </c>
      <c r="I871" s="8">
        <v>66.22</v>
      </c>
      <c r="J871" s="8">
        <v>52.07</v>
      </c>
      <c r="K871" s="8">
        <v>95.21</v>
      </c>
      <c r="L871" s="8">
        <v>43.32</v>
      </c>
      <c r="M871" s="8">
        <v>35.26</v>
      </c>
      <c r="N871" s="8">
        <v>62.85</v>
      </c>
      <c r="O871" s="8">
        <v>118.62</v>
      </c>
      <c r="P871" s="8">
        <v>18.22</v>
      </c>
      <c r="R871" s="6">
        <v>2169.04</v>
      </c>
      <c r="S871" s="6">
        <v>18432.240000000002</v>
      </c>
      <c r="T871" s="6">
        <v>14639.88</v>
      </c>
      <c r="U871" s="6">
        <v>6838.05</v>
      </c>
      <c r="V871" s="6">
        <v>5218.92</v>
      </c>
      <c r="W871" s="6">
        <v>876.25</v>
      </c>
      <c r="X871" s="6">
        <v>16545.82</v>
      </c>
      <c r="Y871" s="6">
        <v>22937.22</v>
      </c>
      <c r="Z871" s="6">
        <v>36.76</v>
      </c>
      <c r="AB871" s="20">
        <f ca="1">IFERROR(__xludf.DUMMYFUNCTION("""COMPUTED_VALUE"""),706.99)</f>
        <v>706.99</v>
      </c>
      <c r="AC871" s="20">
        <v>1383.2</v>
      </c>
    </row>
    <row r="872" spans="1:29">
      <c r="A872" s="5">
        <f t="shared" si="13"/>
        <v>42615</v>
      </c>
      <c r="B872" s="8">
        <v>26.93</v>
      </c>
      <c r="C872" s="8">
        <v>772.44</v>
      </c>
      <c r="D872" s="8">
        <v>57.67</v>
      </c>
      <c r="E872" s="8">
        <v>771.46</v>
      </c>
      <c r="F872" s="8">
        <v>80.47</v>
      </c>
      <c r="G872" s="8">
        <v>72.5</v>
      </c>
      <c r="H872" s="8">
        <v>119.32</v>
      </c>
      <c r="I872" s="8">
        <v>67.489999999999995</v>
      </c>
      <c r="J872" s="8">
        <v>52.88</v>
      </c>
      <c r="K872" s="8">
        <v>94.42</v>
      </c>
      <c r="L872" s="8">
        <v>43.66</v>
      </c>
      <c r="M872" s="8">
        <v>36.08</v>
      </c>
      <c r="N872" s="8">
        <v>62.98</v>
      </c>
      <c r="O872" s="8">
        <v>122.08</v>
      </c>
      <c r="P872" s="8">
        <v>18.16</v>
      </c>
      <c r="R872" s="6">
        <v>2179.98</v>
      </c>
      <c r="S872" s="6">
        <v>18543.53</v>
      </c>
      <c r="T872" s="6">
        <v>14795.7</v>
      </c>
      <c r="U872" s="6">
        <v>6894.6</v>
      </c>
      <c r="V872" s="6">
        <v>5249.9</v>
      </c>
      <c r="W872" s="6">
        <v>895.68</v>
      </c>
      <c r="X872" s="6">
        <v>16360.71</v>
      </c>
      <c r="Y872" s="6">
        <v>22909.54</v>
      </c>
      <c r="Z872" s="6">
        <v>37.409999999999997</v>
      </c>
      <c r="AB872" s="20">
        <f ca="1">IFERROR(__xludf.DUMMYFUNCTION("""COMPUTED_VALUE"""),704.53)</f>
        <v>704.53</v>
      </c>
      <c r="AC872" s="20">
        <v>1385.3</v>
      </c>
    </row>
    <row r="873" spans="1:29">
      <c r="A873" s="5">
        <f t="shared" si="13"/>
        <v>42622</v>
      </c>
      <c r="B873" s="8">
        <v>25.78</v>
      </c>
      <c r="C873" s="8">
        <v>760.14</v>
      </c>
      <c r="D873" s="8">
        <v>56.21</v>
      </c>
      <c r="E873" s="8">
        <v>759.66</v>
      </c>
      <c r="F873" s="8">
        <v>80.569999999999993</v>
      </c>
      <c r="G873" s="8">
        <v>70.3</v>
      </c>
      <c r="H873" s="8">
        <v>118.23</v>
      </c>
      <c r="I873" s="8">
        <v>66.650000000000006</v>
      </c>
      <c r="J873" s="8">
        <v>51.82</v>
      </c>
      <c r="K873" s="8">
        <v>92.42</v>
      </c>
      <c r="L873" s="8">
        <v>42.27</v>
      </c>
      <c r="M873" s="8">
        <v>35.44</v>
      </c>
      <c r="N873" s="8">
        <v>62.49</v>
      </c>
      <c r="O873" s="8">
        <v>118.66</v>
      </c>
      <c r="P873" s="8">
        <v>17.53</v>
      </c>
      <c r="R873" s="6">
        <v>2127.81</v>
      </c>
      <c r="S873" s="6">
        <v>18576.47</v>
      </c>
      <c r="T873" s="6">
        <v>14540</v>
      </c>
      <c r="U873" s="6">
        <v>6776.95</v>
      </c>
      <c r="V873" s="6">
        <v>5125.91</v>
      </c>
      <c r="W873" s="6">
        <v>882.99</v>
      </c>
      <c r="X873" s="6">
        <v>16925.68</v>
      </c>
      <c r="Y873" s="6">
        <v>23266.7</v>
      </c>
      <c r="Z873" s="6">
        <v>36.71</v>
      </c>
      <c r="AB873" s="20">
        <f ca="1">IFERROR(__xludf.DUMMYFUNCTION("""COMPUTED_VALUE"""),750.77)</f>
        <v>750.77</v>
      </c>
      <c r="AC873" s="20">
        <v>1393.1</v>
      </c>
    </row>
    <row r="874" spans="1:29">
      <c r="A874" s="5">
        <f t="shared" si="13"/>
        <v>42629</v>
      </c>
      <c r="B874" s="8">
        <v>28.73</v>
      </c>
      <c r="C874" s="8">
        <v>778.52</v>
      </c>
      <c r="D874" s="8">
        <v>57.25</v>
      </c>
      <c r="E874" s="8">
        <v>768.88</v>
      </c>
      <c r="F874" s="8">
        <v>82</v>
      </c>
      <c r="G874" s="8">
        <v>72.87</v>
      </c>
      <c r="H874" s="8">
        <v>118.25</v>
      </c>
      <c r="I874" s="8">
        <v>65.819999999999993</v>
      </c>
      <c r="J874" s="8">
        <v>51.88</v>
      </c>
      <c r="K874" s="8">
        <v>92.56</v>
      </c>
      <c r="L874" s="8">
        <v>42.14</v>
      </c>
      <c r="M874" s="8">
        <v>37.67</v>
      </c>
      <c r="N874" s="8">
        <v>62.28</v>
      </c>
      <c r="O874" s="8">
        <v>114.63</v>
      </c>
      <c r="P874" s="8">
        <v>17.34</v>
      </c>
      <c r="R874" s="6">
        <v>2139.16</v>
      </c>
      <c r="S874" s="6">
        <v>18552.57</v>
      </c>
      <c r="T874" s="6">
        <v>14450.69</v>
      </c>
      <c r="U874" s="6">
        <v>6710.28</v>
      </c>
      <c r="V874" s="6">
        <v>5244.57</v>
      </c>
      <c r="W874" s="6">
        <v>857.72</v>
      </c>
      <c r="X874" s="6">
        <v>16965.759999999998</v>
      </c>
      <c r="Y874" s="6">
        <v>24099.7</v>
      </c>
      <c r="Z874" s="6">
        <v>36.51</v>
      </c>
      <c r="AB874" s="20">
        <f ca="1">IFERROR(__xludf.DUMMYFUNCTION("""COMPUTED_VALUE"""),735.7)</f>
        <v>735.7</v>
      </c>
      <c r="AC874" s="20">
        <v>1367.1</v>
      </c>
    </row>
    <row r="875" spans="1:29">
      <c r="A875" s="5">
        <f t="shared" si="13"/>
        <v>42636</v>
      </c>
      <c r="B875" s="8">
        <v>28.18</v>
      </c>
      <c r="C875" s="8">
        <v>805.75</v>
      </c>
      <c r="D875" s="8">
        <v>57.43</v>
      </c>
      <c r="E875" s="8">
        <v>786.9</v>
      </c>
      <c r="F875" s="8">
        <v>81.33</v>
      </c>
      <c r="G875" s="8">
        <v>72.349999999999994</v>
      </c>
      <c r="H875" s="8">
        <v>118.81</v>
      </c>
      <c r="I875" s="8">
        <v>67.25</v>
      </c>
      <c r="J875" s="8">
        <v>52.56</v>
      </c>
      <c r="K875" s="8">
        <v>93.27</v>
      </c>
      <c r="L875" s="8">
        <v>42.74</v>
      </c>
      <c r="M875" s="8">
        <v>37.19</v>
      </c>
      <c r="N875" s="8">
        <v>62.96</v>
      </c>
      <c r="O875" s="8">
        <v>117.66</v>
      </c>
      <c r="P875" s="8">
        <v>18.11</v>
      </c>
      <c r="R875" s="6">
        <v>2164.69</v>
      </c>
      <c r="S875" s="6">
        <v>18395.400000000001</v>
      </c>
      <c r="T875" s="6">
        <v>14697.93</v>
      </c>
      <c r="U875" s="6">
        <v>6909.43</v>
      </c>
      <c r="V875" s="6">
        <v>5305.75</v>
      </c>
      <c r="W875" s="6">
        <v>886.74</v>
      </c>
      <c r="X875" s="6">
        <v>16519.29</v>
      </c>
      <c r="Y875" s="6">
        <v>23335.59</v>
      </c>
      <c r="Z875" s="6">
        <v>37.630000000000003</v>
      </c>
      <c r="AB875" s="20">
        <f ca="1">IFERROR(__xludf.DUMMYFUNCTION("""COMPUTED_VALUE"""),766.98)</f>
        <v>766.98</v>
      </c>
      <c r="AC875" s="20">
        <v>1396</v>
      </c>
    </row>
    <row r="876" spans="1:29">
      <c r="A876" s="5">
        <f t="shared" si="13"/>
        <v>42643</v>
      </c>
      <c r="B876" s="8">
        <v>28.26</v>
      </c>
      <c r="C876" s="8">
        <v>837.31</v>
      </c>
      <c r="D876" s="8">
        <v>57.6</v>
      </c>
      <c r="E876" s="8">
        <v>777.29</v>
      </c>
      <c r="F876" s="8">
        <v>82.07</v>
      </c>
      <c r="G876" s="8">
        <v>72.12</v>
      </c>
      <c r="H876" s="8">
        <v>118.13</v>
      </c>
      <c r="I876" s="8">
        <v>66.59</v>
      </c>
      <c r="J876" s="8">
        <v>51.98</v>
      </c>
      <c r="K876" s="8">
        <v>92.86</v>
      </c>
      <c r="L876" s="8">
        <v>42.32</v>
      </c>
      <c r="M876" s="8">
        <v>37.75</v>
      </c>
      <c r="N876" s="8">
        <v>62.41</v>
      </c>
      <c r="O876" s="8">
        <v>116.06</v>
      </c>
      <c r="P876" s="8">
        <v>17.72</v>
      </c>
      <c r="R876" s="6">
        <v>2168.27</v>
      </c>
      <c r="S876" s="6">
        <v>18491.96</v>
      </c>
      <c r="T876" s="6">
        <v>14725.86</v>
      </c>
      <c r="U876" s="6">
        <v>6899.33</v>
      </c>
      <c r="V876" s="6">
        <v>5312</v>
      </c>
      <c r="W876" s="6">
        <v>881.48</v>
      </c>
      <c r="X876" s="6">
        <v>16754.02</v>
      </c>
      <c r="Y876" s="6">
        <v>23686.48</v>
      </c>
      <c r="Z876" s="6">
        <v>37.450000000000003</v>
      </c>
      <c r="AB876" s="20">
        <f ca="1">IFERROR(__xludf.DUMMYFUNCTION("""COMPUTED_VALUE"""),775.87)</f>
        <v>775.87</v>
      </c>
      <c r="AC876" s="20">
        <v>1370.4</v>
      </c>
    </row>
    <row r="877" spans="1:29">
      <c r="A877" s="5">
        <f t="shared" si="13"/>
        <v>42650</v>
      </c>
      <c r="B877" s="8">
        <v>28.52</v>
      </c>
      <c r="C877" s="8">
        <v>839.43</v>
      </c>
      <c r="D877" s="8">
        <v>57.8</v>
      </c>
      <c r="E877" s="8">
        <v>775.08</v>
      </c>
      <c r="F877" s="8">
        <v>82.54</v>
      </c>
      <c r="G877" s="8">
        <v>68.7</v>
      </c>
      <c r="H877" s="8">
        <v>119.24</v>
      </c>
      <c r="I877" s="8">
        <v>68.11</v>
      </c>
      <c r="J877" s="8">
        <v>49.92</v>
      </c>
      <c r="K877" s="8">
        <v>92.49</v>
      </c>
      <c r="L877" s="8">
        <v>41.73</v>
      </c>
      <c r="M877" s="8">
        <v>38.1</v>
      </c>
      <c r="N877" s="8">
        <v>62.77</v>
      </c>
      <c r="O877" s="8">
        <v>115.89</v>
      </c>
      <c r="P877" s="8">
        <v>15.73</v>
      </c>
      <c r="R877" s="6">
        <v>2153.7399999999998</v>
      </c>
      <c r="S877" s="6">
        <v>18085.45</v>
      </c>
      <c r="T877" s="6">
        <v>14566.26</v>
      </c>
      <c r="U877" s="6">
        <v>7044.39</v>
      </c>
      <c r="V877" s="6">
        <v>5292.4</v>
      </c>
      <c r="W877" s="6">
        <v>877.45</v>
      </c>
      <c r="X877" s="6">
        <v>16449.84</v>
      </c>
      <c r="Y877" s="6">
        <v>23297.15</v>
      </c>
      <c r="Z877" s="6">
        <v>37.69</v>
      </c>
      <c r="AB877" s="20">
        <f ca="1">IFERROR(__xludf.DUMMYFUNCTION("""COMPUTED_VALUE"""),788.57)</f>
        <v>788.57</v>
      </c>
      <c r="AC877" s="20">
        <v>1304.5</v>
      </c>
    </row>
    <row r="878" spans="1:29">
      <c r="A878" s="5">
        <f t="shared" si="13"/>
        <v>42657</v>
      </c>
      <c r="B878" s="8">
        <v>29.41</v>
      </c>
      <c r="C878" s="8">
        <v>822.96</v>
      </c>
      <c r="D878" s="8">
        <v>57.42</v>
      </c>
      <c r="E878" s="8">
        <v>778.53</v>
      </c>
      <c r="F878" s="8">
        <v>82.7</v>
      </c>
      <c r="G878" s="8">
        <v>68.45</v>
      </c>
      <c r="H878" s="8">
        <v>117.56</v>
      </c>
      <c r="I878" s="8">
        <v>67.52</v>
      </c>
      <c r="J878" s="8">
        <v>50.28</v>
      </c>
      <c r="K878" s="8">
        <v>91.3</v>
      </c>
      <c r="L878" s="8">
        <v>41.67</v>
      </c>
      <c r="M878" s="8">
        <v>37.450000000000003</v>
      </c>
      <c r="N878" s="8">
        <v>62.14</v>
      </c>
      <c r="O878" s="8">
        <v>115.09</v>
      </c>
      <c r="P878" s="8">
        <v>15.69</v>
      </c>
      <c r="R878" s="6">
        <v>2132.98</v>
      </c>
      <c r="S878" s="6">
        <v>18123.8</v>
      </c>
      <c r="T878" s="6">
        <v>14584.99</v>
      </c>
      <c r="U878" s="6">
        <v>7013.55</v>
      </c>
      <c r="V878" s="6">
        <v>5214.16</v>
      </c>
      <c r="W878" s="6">
        <v>884.55</v>
      </c>
      <c r="X878" s="6">
        <v>16860.09</v>
      </c>
      <c r="Y878" s="6">
        <v>23851.82</v>
      </c>
      <c r="Z878" s="6">
        <v>36.880000000000003</v>
      </c>
      <c r="AB878" s="20">
        <f ca="1">IFERROR(__xludf.DUMMYFUNCTION("""COMPUTED_VALUE"""),891.5)</f>
        <v>891.5</v>
      </c>
      <c r="AC878" s="20">
        <v>1310.4000000000001</v>
      </c>
    </row>
    <row r="879" spans="1:29">
      <c r="A879" s="5">
        <f t="shared" si="13"/>
        <v>42664</v>
      </c>
      <c r="B879" s="8">
        <v>29.15</v>
      </c>
      <c r="C879" s="8">
        <v>818.99</v>
      </c>
      <c r="D879" s="8">
        <v>59.66</v>
      </c>
      <c r="E879" s="8">
        <v>799.37</v>
      </c>
      <c r="F879" s="8">
        <v>82.88</v>
      </c>
      <c r="G879" s="8">
        <v>68.34</v>
      </c>
      <c r="H879" s="8">
        <v>113.44</v>
      </c>
      <c r="I879" s="8">
        <v>68.489999999999995</v>
      </c>
      <c r="J879" s="8">
        <v>48.2</v>
      </c>
      <c r="K879" s="8">
        <v>93.03</v>
      </c>
      <c r="L879" s="8">
        <v>42.13</v>
      </c>
      <c r="M879" s="8">
        <v>35.15</v>
      </c>
      <c r="N879" s="8">
        <v>61.2</v>
      </c>
      <c r="O879" s="8">
        <v>115.27</v>
      </c>
      <c r="P879" s="8">
        <v>16.920000000000002</v>
      </c>
      <c r="R879" s="6">
        <v>2141.16</v>
      </c>
      <c r="S879" s="6">
        <v>18261.45</v>
      </c>
      <c r="T879" s="6">
        <v>14939.04</v>
      </c>
      <c r="U879" s="6">
        <v>7020.47</v>
      </c>
      <c r="V879" s="6">
        <v>5257.4</v>
      </c>
      <c r="W879" s="6">
        <v>894.87</v>
      </c>
      <c r="X879" s="6">
        <v>16856.37</v>
      </c>
      <c r="Y879" s="6">
        <v>23233.31</v>
      </c>
      <c r="Z879" s="6">
        <v>37.6</v>
      </c>
      <c r="AB879" s="20">
        <f ca="1">IFERROR(__xludf.DUMMYFUNCTION("""COMPUTED_VALUE"""),973.37)</f>
        <v>973.37</v>
      </c>
      <c r="AC879" s="20">
        <v>1323</v>
      </c>
    </row>
    <row r="880" spans="1:29">
      <c r="A880" s="5">
        <f t="shared" si="13"/>
        <v>42671</v>
      </c>
      <c r="B880" s="8">
        <v>28.43</v>
      </c>
      <c r="C880" s="8">
        <v>776.32</v>
      </c>
      <c r="D880" s="8">
        <v>59.87</v>
      </c>
      <c r="E880" s="8">
        <v>795.37</v>
      </c>
      <c r="F880" s="8">
        <v>82.45</v>
      </c>
      <c r="G880" s="8">
        <v>69.989999999999995</v>
      </c>
      <c r="H880" s="8">
        <v>115.33</v>
      </c>
      <c r="I880" s="8">
        <v>69.11</v>
      </c>
      <c r="J880" s="8">
        <v>48.21</v>
      </c>
      <c r="K880" s="8">
        <v>93.85</v>
      </c>
      <c r="L880" s="8">
        <v>42.23</v>
      </c>
      <c r="M880" s="8">
        <v>34.74</v>
      </c>
      <c r="N880" s="8">
        <v>58.84</v>
      </c>
      <c r="O880" s="8">
        <v>114.81</v>
      </c>
      <c r="P880" s="8">
        <v>17.079999999999998</v>
      </c>
      <c r="R880" s="6">
        <v>2126.41</v>
      </c>
      <c r="S880" s="6">
        <v>18308.150000000001</v>
      </c>
      <c r="T880" s="6">
        <v>14785.29</v>
      </c>
      <c r="U880" s="6">
        <v>6996.26</v>
      </c>
      <c r="V880" s="6">
        <v>5190.1000000000004</v>
      </c>
      <c r="W880" s="6">
        <v>889.62</v>
      </c>
      <c r="X880" s="6">
        <v>17184.59</v>
      </c>
      <c r="Y880" s="6">
        <v>23374.400000000001</v>
      </c>
      <c r="Z880" s="6">
        <v>36.93</v>
      </c>
      <c r="AB880" s="20">
        <f ca="1">IFERROR(__xludf.DUMMYFUNCTION("""COMPUTED_VALUE"""),909)</f>
        <v>909</v>
      </c>
      <c r="AC880" s="20">
        <v>1337.1</v>
      </c>
    </row>
    <row r="881" spans="1:29">
      <c r="A881" s="5">
        <f t="shared" si="13"/>
        <v>42678</v>
      </c>
      <c r="B881" s="8">
        <v>27.21</v>
      </c>
      <c r="C881" s="8">
        <v>755.05</v>
      </c>
      <c r="D881" s="8">
        <v>58.71</v>
      </c>
      <c r="E881" s="8">
        <v>762.02</v>
      </c>
      <c r="F881" s="8">
        <v>82.35</v>
      </c>
      <c r="G881" s="8">
        <v>69.16</v>
      </c>
      <c r="H881" s="8">
        <v>115.11</v>
      </c>
      <c r="I881" s="8">
        <v>67.760000000000005</v>
      </c>
      <c r="J881" s="8">
        <v>47.08</v>
      </c>
      <c r="K881" s="8">
        <v>92.45</v>
      </c>
      <c r="L881" s="8">
        <v>41.69</v>
      </c>
      <c r="M881" s="8">
        <v>33.61</v>
      </c>
      <c r="N881" s="8">
        <v>58.82</v>
      </c>
      <c r="O881" s="8">
        <v>110.56</v>
      </c>
      <c r="P881" s="8">
        <v>18.27</v>
      </c>
      <c r="R881" s="6">
        <v>2085.1799999999998</v>
      </c>
      <c r="S881" s="6">
        <v>18240.490000000002</v>
      </c>
      <c r="T881" s="6">
        <v>14509.25</v>
      </c>
      <c r="U881" s="6">
        <v>6693.26</v>
      </c>
      <c r="V881" s="6">
        <v>5046.37</v>
      </c>
      <c r="W881" s="6">
        <v>856.69</v>
      </c>
      <c r="X881" s="6">
        <v>17446.41</v>
      </c>
      <c r="Y881" s="6">
        <v>22954.81</v>
      </c>
      <c r="Z881" s="6">
        <v>35.93</v>
      </c>
      <c r="AB881" s="20">
        <f ca="1">IFERROR(__xludf.DUMMYFUNCTION("""COMPUTED_VALUE"""),828)</f>
        <v>828</v>
      </c>
      <c r="AC881" s="20">
        <v>1365.7</v>
      </c>
    </row>
    <row r="882" spans="1:29">
      <c r="A882" s="5">
        <f t="shared" si="13"/>
        <v>42685</v>
      </c>
      <c r="B882" s="8">
        <v>27.11</v>
      </c>
      <c r="C882" s="8">
        <v>739.01</v>
      </c>
      <c r="D882" s="8">
        <v>59.02</v>
      </c>
      <c r="E882" s="8">
        <v>754.02</v>
      </c>
      <c r="F882" s="8">
        <v>82.22</v>
      </c>
      <c r="G882" s="8">
        <v>71.23</v>
      </c>
      <c r="H882" s="8">
        <v>118.47</v>
      </c>
      <c r="I882" s="8">
        <v>76.69</v>
      </c>
      <c r="J882" s="8">
        <v>46.69</v>
      </c>
      <c r="K882" s="8">
        <v>97.68</v>
      </c>
      <c r="L882" s="8">
        <v>41.03</v>
      </c>
      <c r="M882" s="8">
        <v>34.61</v>
      </c>
      <c r="N882" s="8">
        <v>63.95</v>
      </c>
      <c r="O882" s="8">
        <v>111.95</v>
      </c>
      <c r="P882" s="8">
        <v>14.84</v>
      </c>
      <c r="R882" s="6">
        <v>2164.4499999999998</v>
      </c>
      <c r="S882" s="6">
        <v>18138.38</v>
      </c>
      <c r="T882" s="6">
        <v>14555.41</v>
      </c>
      <c r="U882" s="6">
        <v>6730.43</v>
      </c>
      <c r="V882" s="6">
        <v>5237.1099999999997</v>
      </c>
      <c r="W882" s="6">
        <v>867.75</v>
      </c>
      <c r="X882" s="6">
        <v>16905.36</v>
      </c>
      <c r="Y882" s="6">
        <v>22642.62</v>
      </c>
      <c r="Z882" s="6">
        <v>34.549999999999997</v>
      </c>
      <c r="AB882" s="20">
        <f ca="1">IFERROR(__xludf.DUMMYFUNCTION("""COMPUTED_VALUE"""),925.06)</f>
        <v>925.06</v>
      </c>
      <c r="AC882" s="20">
        <v>1282.7</v>
      </c>
    </row>
    <row r="883" spans="1:29">
      <c r="A883" s="5">
        <f t="shared" si="13"/>
        <v>42692</v>
      </c>
      <c r="B883" s="8">
        <v>27.52</v>
      </c>
      <c r="C883" s="8">
        <v>760.16</v>
      </c>
      <c r="D883" s="8">
        <v>60.35</v>
      </c>
      <c r="E883" s="8">
        <v>760.54</v>
      </c>
      <c r="F883" s="8">
        <v>80.36</v>
      </c>
      <c r="G883" s="8">
        <v>68.540000000000006</v>
      </c>
      <c r="H883" s="8">
        <v>115.36</v>
      </c>
      <c r="I883" s="8">
        <v>77.709999999999994</v>
      </c>
      <c r="J883" s="8">
        <v>48.07</v>
      </c>
      <c r="K883" s="8">
        <v>98.24</v>
      </c>
      <c r="L883" s="8">
        <v>40.909999999999997</v>
      </c>
      <c r="M883" s="8">
        <v>34.950000000000003</v>
      </c>
      <c r="N883" s="8">
        <v>61.87</v>
      </c>
      <c r="O883" s="8">
        <v>114.04</v>
      </c>
      <c r="P883" s="8">
        <v>15.29</v>
      </c>
      <c r="R883" s="6">
        <v>2181.9</v>
      </c>
      <c r="S883" s="6">
        <v>18145.71</v>
      </c>
      <c r="T883" s="6">
        <v>14864.03</v>
      </c>
      <c r="U883" s="6">
        <v>6775.77</v>
      </c>
      <c r="V883" s="6">
        <v>5321.51</v>
      </c>
      <c r="W883" s="6">
        <v>870.16</v>
      </c>
      <c r="X883" s="6">
        <v>17374.79</v>
      </c>
      <c r="Y883" s="6">
        <v>22531.09</v>
      </c>
      <c r="Z883" s="6">
        <v>34.590000000000003</v>
      </c>
      <c r="AB883" s="20">
        <f ca="1">IFERROR(__xludf.DUMMYFUNCTION("""COMPUTED_VALUE"""),924.98)</f>
        <v>924.98</v>
      </c>
      <c r="AC883" s="20">
        <v>1276.4000000000001</v>
      </c>
    </row>
    <row r="884" spans="1:29">
      <c r="A884" s="5">
        <f t="shared" si="13"/>
        <v>42699</v>
      </c>
      <c r="B884" s="8">
        <v>27.95</v>
      </c>
      <c r="C884" s="8">
        <v>780.37</v>
      </c>
      <c r="D884" s="8">
        <v>60.53</v>
      </c>
      <c r="E884" s="8">
        <v>761.68</v>
      </c>
      <c r="F884" s="8">
        <v>81.88</v>
      </c>
      <c r="G884" s="8">
        <v>71.23</v>
      </c>
      <c r="H884" s="8">
        <v>114.13</v>
      </c>
      <c r="I884" s="8">
        <v>78.83</v>
      </c>
      <c r="J884" s="8">
        <v>50.67</v>
      </c>
      <c r="K884" s="8">
        <v>98.82</v>
      </c>
      <c r="L884" s="8">
        <v>41.53</v>
      </c>
      <c r="M884" s="8">
        <v>35.44</v>
      </c>
      <c r="N884" s="8">
        <v>62.21</v>
      </c>
      <c r="O884" s="8">
        <v>117.8</v>
      </c>
      <c r="P884" s="8">
        <v>14.76</v>
      </c>
      <c r="R884" s="6">
        <v>2213.35</v>
      </c>
      <c r="S884" s="6">
        <v>18161.189999999999</v>
      </c>
      <c r="T884" s="6">
        <v>15075.44</v>
      </c>
      <c r="U884" s="6">
        <v>6840.75</v>
      </c>
      <c r="V884" s="6">
        <v>5398.92</v>
      </c>
      <c r="W884" s="6">
        <v>882.18</v>
      </c>
      <c r="X884" s="6">
        <v>17967.41</v>
      </c>
      <c r="Y884" s="6">
        <v>22344.21</v>
      </c>
      <c r="Z884" s="6">
        <v>35.25</v>
      </c>
      <c r="AB884" s="20">
        <f ca="1">IFERROR(__xludf.DUMMYFUNCTION("""COMPUTED_VALUE"""),1035.54)</f>
        <v>1035.54</v>
      </c>
      <c r="AC884" s="20">
        <v>1245.5</v>
      </c>
    </row>
    <row r="885" spans="1:29">
      <c r="A885" s="5">
        <f t="shared" si="13"/>
        <v>42706</v>
      </c>
      <c r="B885" s="8">
        <v>27.48</v>
      </c>
      <c r="C885" s="8">
        <v>740.34</v>
      </c>
      <c r="D885" s="8">
        <v>59.25</v>
      </c>
      <c r="E885" s="8">
        <v>750.5</v>
      </c>
      <c r="F885" s="8">
        <v>80.819999999999993</v>
      </c>
      <c r="G885" s="8">
        <v>70.88</v>
      </c>
      <c r="H885" s="8">
        <v>111.96</v>
      </c>
      <c r="I885" s="8">
        <v>81.599999999999994</v>
      </c>
      <c r="J885" s="8">
        <v>49.81</v>
      </c>
      <c r="K885" s="8">
        <v>98.5</v>
      </c>
      <c r="L885" s="8">
        <v>40.36</v>
      </c>
      <c r="M885" s="8">
        <v>34.159999999999997</v>
      </c>
      <c r="N885" s="8">
        <v>61.13</v>
      </c>
      <c r="O885" s="8">
        <v>116.83</v>
      </c>
      <c r="P885" s="8">
        <v>15.66</v>
      </c>
      <c r="R885" s="6">
        <v>2191.9499999999998</v>
      </c>
      <c r="S885" s="6">
        <v>17888.28</v>
      </c>
      <c r="T885" s="6">
        <v>15052.52</v>
      </c>
      <c r="U885" s="6">
        <v>6730.72</v>
      </c>
      <c r="V885" s="6">
        <v>5255.65</v>
      </c>
      <c r="W885" s="6">
        <v>872</v>
      </c>
      <c r="X885" s="6">
        <v>18381.22</v>
      </c>
      <c r="Y885" s="6">
        <v>22723.45</v>
      </c>
      <c r="Z885" s="6">
        <v>35.119999999999997</v>
      </c>
      <c r="AB885" s="20">
        <f ca="1">IFERROR(__xludf.DUMMYFUNCTION("""COMPUTED_VALUE"""),1018.65)</f>
        <v>1018.65</v>
      </c>
      <c r="AC885" s="20">
        <v>1242.4000000000001</v>
      </c>
    </row>
    <row r="886" spans="1:29">
      <c r="A886" s="5">
        <f t="shared" si="13"/>
        <v>42713</v>
      </c>
      <c r="B886" s="8">
        <v>28.49</v>
      </c>
      <c r="C886" s="8">
        <v>768.66</v>
      </c>
      <c r="D886" s="8">
        <v>61.97</v>
      </c>
      <c r="E886" s="8">
        <v>789.29</v>
      </c>
      <c r="F886" s="8">
        <v>80.13</v>
      </c>
      <c r="G886" s="8">
        <v>70.08</v>
      </c>
      <c r="H886" s="8">
        <v>112.26</v>
      </c>
      <c r="I886" s="8">
        <v>85.49</v>
      </c>
      <c r="J886" s="8">
        <v>51.49</v>
      </c>
      <c r="K886" s="8">
        <v>104.86</v>
      </c>
      <c r="L886" s="8">
        <v>42</v>
      </c>
      <c r="M886" s="8">
        <v>35.76</v>
      </c>
      <c r="N886" s="8">
        <v>61.23</v>
      </c>
      <c r="O886" s="8">
        <v>122.98</v>
      </c>
      <c r="P886" s="8">
        <v>15.45</v>
      </c>
      <c r="R886" s="6">
        <v>2259.5300000000002</v>
      </c>
      <c r="S886" s="6">
        <v>18847.66</v>
      </c>
      <c r="T886" s="6">
        <v>15312.2</v>
      </c>
      <c r="U886" s="6">
        <v>6954.21</v>
      </c>
      <c r="V886" s="6">
        <v>5444.5</v>
      </c>
      <c r="W886" s="6">
        <v>913.06</v>
      </c>
      <c r="X886" s="6">
        <v>18426.080000000002</v>
      </c>
      <c r="Y886" s="6">
        <v>22564.82</v>
      </c>
      <c r="Z886" s="6">
        <v>36.17</v>
      </c>
      <c r="AB886" s="20">
        <f ca="1">IFERROR(__xludf.DUMMYFUNCTION("""COMPUTED_VALUE"""),1062.15)</f>
        <v>1062.1500000000001</v>
      </c>
      <c r="AC886" s="20">
        <v>1236</v>
      </c>
    </row>
    <row r="887" spans="1:29">
      <c r="A887" s="5">
        <f t="shared" si="13"/>
        <v>42720</v>
      </c>
      <c r="B887" s="8">
        <v>28.99</v>
      </c>
      <c r="C887" s="8">
        <v>757.77</v>
      </c>
      <c r="D887" s="8">
        <v>62.3</v>
      </c>
      <c r="E887" s="8">
        <v>790.8</v>
      </c>
      <c r="F887" s="8">
        <v>75.72</v>
      </c>
      <c r="G887" s="8">
        <v>70.98</v>
      </c>
      <c r="H887" s="8">
        <v>115.88</v>
      </c>
      <c r="I887" s="8">
        <v>84.94</v>
      </c>
      <c r="J887" s="8">
        <v>52.27</v>
      </c>
      <c r="K887" s="8">
        <v>103.91</v>
      </c>
      <c r="L887" s="8">
        <v>41.74</v>
      </c>
      <c r="M887" s="8">
        <v>36.31</v>
      </c>
      <c r="N887" s="8">
        <v>62.44</v>
      </c>
      <c r="O887" s="8">
        <v>121</v>
      </c>
      <c r="P887" s="8">
        <v>14.28</v>
      </c>
      <c r="R887" s="6">
        <v>2258.0700000000002</v>
      </c>
      <c r="S887" s="6">
        <v>18867.93</v>
      </c>
      <c r="T887" s="6">
        <v>15252.2</v>
      </c>
      <c r="U887" s="6">
        <v>7011.64</v>
      </c>
      <c r="V887" s="6">
        <v>5437.16</v>
      </c>
      <c r="W887" s="6">
        <v>925.85</v>
      </c>
      <c r="X887" s="6">
        <v>18996.37</v>
      </c>
      <c r="Y887" s="6">
        <v>22760.98</v>
      </c>
      <c r="Z887" s="6">
        <v>35.15</v>
      </c>
      <c r="AB887" s="20">
        <f ca="1">IFERROR(__xludf.DUMMYFUNCTION("""COMPUTED_VALUE"""),1158)</f>
        <v>1158</v>
      </c>
      <c r="AC887" s="20">
        <v>1220.9000000000001</v>
      </c>
    </row>
    <row r="888" spans="1:29">
      <c r="A888" s="5">
        <f t="shared" si="13"/>
        <v>42727</v>
      </c>
      <c r="B888" s="8">
        <v>29.13</v>
      </c>
      <c r="C888" s="8">
        <v>760.59</v>
      </c>
      <c r="D888" s="8">
        <v>63.24</v>
      </c>
      <c r="E888" s="8">
        <v>789.91</v>
      </c>
      <c r="F888" s="8">
        <v>79.14</v>
      </c>
      <c r="G888" s="8">
        <v>69.540000000000006</v>
      </c>
      <c r="H888" s="8">
        <v>115.96</v>
      </c>
      <c r="I888" s="8">
        <v>87.05</v>
      </c>
      <c r="J888" s="8">
        <v>53.68</v>
      </c>
      <c r="K888" s="8">
        <v>105.15</v>
      </c>
      <c r="L888" s="8">
        <v>41.6</v>
      </c>
      <c r="M888" s="8">
        <v>36.97</v>
      </c>
      <c r="N888" s="8">
        <v>59.56</v>
      </c>
      <c r="O888" s="8">
        <v>120.9</v>
      </c>
      <c r="P888" s="8">
        <v>14.55</v>
      </c>
      <c r="R888" s="6">
        <v>2263.79</v>
      </c>
      <c r="S888" s="6">
        <v>19152.14</v>
      </c>
      <c r="T888" s="6">
        <v>15328.15</v>
      </c>
      <c r="U888" s="6">
        <v>7068.17</v>
      </c>
      <c r="V888" s="6">
        <v>5462.69</v>
      </c>
      <c r="W888" s="6">
        <v>930.17</v>
      </c>
      <c r="X888" s="6">
        <v>19401.150000000001</v>
      </c>
      <c r="Y888" s="6">
        <v>22020.75</v>
      </c>
      <c r="Z888" s="6">
        <v>34.28</v>
      </c>
      <c r="AB888" s="20">
        <f ca="1">IFERROR(__xludf.DUMMYFUNCTION("""COMPUTED_VALUE"""),1273.97)</f>
        <v>1273.97</v>
      </c>
      <c r="AC888" s="20">
        <v>1216.8</v>
      </c>
    </row>
    <row r="889" spans="1:29">
      <c r="A889" s="5">
        <f t="shared" si="13"/>
        <v>42734</v>
      </c>
      <c r="B889" s="8">
        <v>28.96</v>
      </c>
      <c r="C889" s="8">
        <v>749.87</v>
      </c>
      <c r="D889" s="8">
        <v>62.14</v>
      </c>
      <c r="E889" s="8">
        <v>771.82</v>
      </c>
      <c r="F889" s="8">
        <v>78.349999999999994</v>
      </c>
      <c r="G889" s="8">
        <v>69.12</v>
      </c>
      <c r="H889" s="8">
        <v>115.21</v>
      </c>
      <c r="I889" s="8">
        <v>86.29</v>
      </c>
      <c r="J889" s="8">
        <v>53.38</v>
      </c>
      <c r="K889" s="8">
        <v>104.22</v>
      </c>
      <c r="L889" s="8">
        <v>41.46</v>
      </c>
      <c r="M889" s="8">
        <v>36.270000000000003</v>
      </c>
      <c r="N889" s="8">
        <v>58.87</v>
      </c>
      <c r="O889" s="8">
        <v>117.2</v>
      </c>
      <c r="P889" s="8">
        <v>15.98</v>
      </c>
      <c r="R889" s="6">
        <v>2238.83</v>
      </c>
      <c r="S889" s="6">
        <v>19170.419999999998</v>
      </c>
      <c r="T889" s="6">
        <v>15287.59</v>
      </c>
      <c r="U889" s="6">
        <v>7142.83</v>
      </c>
      <c r="V889" s="6">
        <v>5383.12</v>
      </c>
      <c r="W889" s="6">
        <v>933.89</v>
      </c>
      <c r="X889" s="6">
        <v>19427.669999999998</v>
      </c>
      <c r="Y889" s="6">
        <v>21574.76</v>
      </c>
      <c r="Z889" s="6">
        <v>35.01</v>
      </c>
      <c r="AB889" s="20">
        <f ca="1">IFERROR(__xludf.DUMMYFUNCTION("""COMPUTED_VALUE"""),1188.11)</f>
        <v>1188.1099999999999</v>
      </c>
      <c r="AC889" s="20">
        <v>1234.5</v>
      </c>
    </row>
    <row r="890" spans="1:29">
      <c r="A890" s="5">
        <f t="shared" si="13"/>
        <v>42741</v>
      </c>
      <c r="B890" s="8">
        <v>29.48</v>
      </c>
      <c r="C890" s="8">
        <v>795.99</v>
      </c>
      <c r="D890" s="8">
        <v>62.84</v>
      </c>
      <c r="E890" s="8">
        <v>806.15</v>
      </c>
      <c r="F890" s="8">
        <v>78.150000000000006</v>
      </c>
      <c r="G890" s="8">
        <v>68.260000000000005</v>
      </c>
      <c r="H890" s="8">
        <v>116.3</v>
      </c>
      <c r="I890" s="8">
        <v>86.12</v>
      </c>
      <c r="J890" s="8">
        <v>53.26</v>
      </c>
      <c r="K890" s="8">
        <v>108.98</v>
      </c>
      <c r="L890" s="8">
        <v>41.74</v>
      </c>
      <c r="M890" s="8">
        <v>36.479999999999997</v>
      </c>
      <c r="N890" s="8">
        <v>60.27</v>
      </c>
      <c r="O890" s="8">
        <v>120.13</v>
      </c>
      <c r="P890" s="8">
        <v>16.93</v>
      </c>
      <c r="R890" s="6">
        <v>2276.98</v>
      </c>
      <c r="S890" s="6">
        <v>19756.849999999999</v>
      </c>
      <c r="T890" s="6">
        <v>15496.05</v>
      </c>
      <c r="U890" s="6">
        <v>7210.05</v>
      </c>
      <c r="V890" s="6">
        <v>5521.06</v>
      </c>
      <c r="W890" s="6">
        <v>941.71</v>
      </c>
      <c r="X890" s="6">
        <v>19114.37</v>
      </c>
      <c r="Y890" s="6">
        <v>22000.560000000001</v>
      </c>
      <c r="Z890" s="6">
        <v>35.94</v>
      </c>
      <c r="AB890" s="20">
        <f ca="1">IFERROR(__xludf.DUMMYFUNCTION("""COMPUTED_VALUE"""),970)</f>
        <v>970</v>
      </c>
      <c r="AC890" s="20">
        <v>1255.7</v>
      </c>
    </row>
    <row r="891" spans="1:29">
      <c r="A891" s="5">
        <f t="shared" si="13"/>
        <v>42748</v>
      </c>
      <c r="B891" s="8">
        <v>29.76</v>
      </c>
      <c r="C891" s="8">
        <v>817.14</v>
      </c>
      <c r="D891" s="8">
        <v>62.7</v>
      </c>
      <c r="E891" s="8">
        <v>807.88</v>
      </c>
      <c r="F891" s="8">
        <v>78.02</v>
      </c>
      <c r="G891" s="8">
        <v>67.13</v>
      </c>
      <c r="H891" s="8">
        <v>114.6</v>
      </c>
      <c r="I891" s="8">
        <v>86.7</v>
      </c>
      <c r="J891" s="8">
        <v>52.55</v>
      </c>
      <c r="K891" s="8">
        <v>108.06</v>
      </c>
      <c r="L891" s="8">
        <v>40.880000000000003</v>
      </c>
      <c r="M891" s="8">
        <v>36.79</v>
      </c>
      <c r="N891" s="8">
        <v>62.34</v>
      </c>
      <c r="O891" s="8">
        <v>119.81</v>
      </c>
      <c r="P891" s="8">
        <v>16.87</v>
      </c>
      <c r="R891" s="6">
        <v>2274.64</v>
      </c>
      <c r="S891" s="6">
        <v>19843.41</v>
      </c>
      <c r="T891" s="6">
        <v>15497.28</v>
      </c>
      <c r="U891" s="6">
        <v>7337.81</v>
      </c>
      <c r="V891" s="6">
        <v>5574.12</v>
      </c>
      <c r="W891" s="6">
        <v>943.26</v>
      </c>
      <c r="X891" s="6">
        <v>19454.330000000002</v>
      </c>
      <c r="Y891" s="6">
        <v>22503.01</v>
      </c>
      <c r="Z891" s="6">
        <v>36.68</v>
      </c>
      <c r="AB891" s="20">
        <f ca="1">IFERROR(__xludf.DUMMYFUNCTION("""COMPUTED_VALUE"""),963.72)</f>
        <v>963.72</v>
      </c>
      <c r="AC891" s="20">
        <v>1281.3</v>
      </c>
    </row>
    <row r="892" spans="1:29">
      <c r="A892" s="5">
        <f t="shared" si="13"/>
        <v>42755</v>
      </c>
      <c r="B892" s="8">
        <v>30</v>
      </c>
      <c r="C892" s="8">
        <v>808.33</v>
      </c>
      <c r="D892" s="8">
        <v>62.74</v>
      </c>
      <c r="E892" s="8">
        <v>805.02</v>
      </c>
      <c r="F892" s="8">
        <v>82.21</v>
      </c>
      <c r="G892" s="8">
        <v>67.180000000000007</v>
      </c>
      <c r="H892" s="8">
        <v>114.15</v>
      </c>
      <c r="I892" s="8">
        <v>83.67</v>
      </c>
      <c r="J892" s="8">
        <v>52.72</v>
      </c>
      <c r="K892" s="8">
        <v>107.66</v>
      </c>
      <c r="L892" s="8">
        <v>41.32</v>
      </c>
      <c r="M892" s="8">
        <v>36.94</v>
      </c>
      <c r="N892" s="8">
        <v>62.53</v>
      </c>
      <c r="O892" s="8">
        <v>118.92</v>
      </c>
      <c r="P892" s="8">
        <v>17.11</v>
      </c>
      <c r="R892" s="6">
        <v>2271.31</v>
      </c>
      <c r="S892" s="6">
        <v>19933.810000000001</v>
      </c>
      <c r="T892" s="6">
        <v>15547.88</v>
      </c>
      <c r="U892" s="6">
        <v>7198.44</v>
      </c>
      <c r="V892" s="6">
        <v>5555.33</v>
      </c>
      <c r="W892" s="6">
        <v>935.25</v>
      </c>
      <c r="X892" s="6">
        <v>19287.28</v>
      </c>
      <c r="Y892" s="6">
        <v>22937.38</v>
      </c>
      <c r="Z892" s="6">
        <v>36.42</v>
      </c>
      <c r="AB892" s="20">
        <f ca="1">IFERROR(__xludf.DUMMYFUNCTION("""COMPUTED_VALUE"""),1092)</f>
        <v>1092</v>
      </c>
      <c r="AC892" s="20">
        <v>1289.2</v>
      </c>
    </row>
    <row r="893" spans="1:29">
      <c r="A893" s="5">
        <f t="shared" si="13"/>
        <v>42762</v>
      </c>
      <c r="B893" s="8">
        <v>30.49</v>
      </c>
      <c r="C893" s="8">
        <v>835.77</v>
      </c>
      <c r="D893" s="8">
        <v>65.78</v>
      </c>
      <c r="E893" s="8">
        <v>823.31</v>
      </c>
      <c r="F893" s="8">
        <v>81.17</v>
      </c>
      <c r="G893" s="8">
        <v>65.66</v>
      </c>
      <c r="H893" s="8">
        <v>113.38</v>
      </c>
      <c r="I893" s="8">
        <v>86.93</v>
      </c>
      <c r="J893" s="8">
        <v>49.6</v>
      </c>
      <c r="K893" s="8">
        <v>109.3</v>
      </c>
      <c r="L893" s="8">
        <v>41.45</v>
      </c>
      <c r="M893" s="8">
        <v>37.979999999999997</v>
      </c>
      <c r="N893" s="8">
        <v>61.75</v>
      </c>
      <c r="O893" s="8">
        <v>116.69</v>
      </c>
      <c r="P893" s="8">
        <v>17.79</v>
      </c>
      <c r="R893" s="6">
        <v>2294.69</v>
      </c>
      <c r="S893" s="6">
        <v>19762.599999999999</v>
      </c>
      <c r="T893" s="6">
        <v>15575.81</v>
      </c>
      <c r="U893" s="6">
        <v>7184.49</v>
      </c>
      <c r="V893" s="6">
        <v>5660.78</v>
      </c>
      <c r="W893" s="6">
        <v>934.12</v>
      </c>
      <c r="X893" s="6">
        <v>19137.91</v>
      </c>
      <c r="Y893" s="6">
        <v>22885.91</v>
      </c>
      <c r="Z893" s="6">
        <v>37.47</v>
      </c>
      <c r="AB893" s="20">
        <f ca="1">IFERROR(__xludf.DUMMYFUNCTION("""COMPUTED_VALUE"""),1184.5)</f>
        <v>1184.5</v>
      </c>
      <c r="AC893" s="20">
        <v>1271.7</v>
      </c>
    </row>
    <row r="894" spans="1:29">
      <c r="A894" s="5">
        <f t="shared" si="13"/>
        <v>42769</v>
      </c>
      <c r="B894" s="8">
        <v>32.270000000000003</v>
      </c>
      <c r="C894" s="8">
        <v>810.2</v>
      </c>
      <c r="D894" s="8">
        <v>63.68</v>
      </c>
      <c r="E894" s="8">
        <v>801.49</v>
      </c>
      <c r="F894" s="8">
        <v>81.84</v>
      </c>
      <c r="G894" s="8">
        <v>66.5</v>
      </c>
      <c r="H894" s="8">
        <v>113.64</v>
      </c>
      <c r="I894" s="8">
        <v>87.18</v>
      </c>
      <c r="J894" s="8">
        <v>48.58</v>
      </c>
      <c r="K894" s="8">
        <v>110.3</v>
      </c>
      <c r="L894" s="8">
        <v>41.54</v>
      </c>
      <c r="M894" s="8">
        <v>36.520000000000003</v>
      </c>
      <c r="N894" s="8">
        <v>64.290000000000006</v>
      </c>
      <c r="O894" s="8">
        <v>115.12</v>
      </c>
      <c r="P894" s="8">
        <v>18.93</v>
      </c>
      <c r="R894" s="6">
        <v>2297.42</v>
      </c>
      <c r="S894" s="6">
        <v>19963.8</v>
      </c>
      <c r="T894" s="6">
        <v>15476.39</v>
      </c>
      <c r="U894" s="6">
        <v>7188.3</v>
      </c>
      <c r="V894" s="6">
        <v>5666.77</v>
      </c>
      <c r="W894" s="6">
        <v>932.52</v>
      </c>
      <c r="X894" s="6">
        <v>19467.400000000001</v>
      </c>
      <c r="Y894" s="6">
        <v>23374.17</v>
      </c>
      <c r="Z894" s="6">
        <v>37.75</v>
      </c>
      <c r="AB894" s="20">
        <f ca="1">IFERROR(__xludf.DUMMYFUNCTION("""COMPUTED_VALUE"""),1178.85)</f>
        <v>1178.8499999999999</v>
      </c>
      <c r="AC894" s="20">
        <v>1302.2</v>
      </c>
    </row>
    <row r="895" spans="1:29">
      <c r="A895" s="5">
        <f t="shared" si="13"/>
        <v>42776</v>
      </c>
      <c r="B895" s="8">
        <v>33.03</v>
      </c>
      <c r="C895" s="8">
        <v>827.46</v>
      </c>
      <c r="D895" s="8">
        <v>64</v>
      </c>
      <c r="E895" s="8">
        <v>813.67</v>
      </c>
      <c r="F895" s="8">
        <v>83.77</v>
      </c>
      <c r="G895" s="8">
        <v>68.02</v>
      </c>
      <c r="H895" s="8">
        <v>115.24</v>
      </c>
      <c r="I895" s="8">
        <v>87</v>
      </c>
      <c r="J895" s="8">
        <v>48.98</v>
      </c>
      <c r="K895" s="8">
        <v>109.26</v>
      </c>
      <c r="L895" s="8">
        <v>40.58</v>
      </c>
      <c r="M895" s="8">
        <v>35.340000000000003</v>
      </c>
      <c r="N895" s="8">
        <v>64.150000000000006</v>
      </c>
      <c r="O895" s="8">
        <v>112.89</v>
      </c>
      <c r="P895" s="8">
        <v>19.489999999999998</v>
      </c>
      <c r="R895" s="6">
        <v>2316.1</v>
      </c>
      <c r="S895" s="6">
        <v>19885.73</v>
      </c>
      <c r="T895" s="6">
        <v>15729.12</v>
      </c>
      <c r="U895" s="6">
        <v>7258.75</v>
      </c>
      <c r="V895" s="6">
        <v>5734.13</v>
      </c>
      <c r="W895" s="6">
        <v>933.94</v>
      </c>
      <c r="X895" s="6">
        <v>18918.2</v>
      </c>
      <c r="Y895" s="6">
        <v>23129.21</v>
      </c>
      <c r="Z895" s="6">
        <v>38.22</v>
      </c>
      <c r="AB895" s="20">
        <f ca="1">IFERROR(__xludf.DUMMYFUNCTION("""COMPUTED_VALUE"""),1247)</f>
        <v>1247</v>
      </c>
      <c r="AC895" s="20">
        <v>1314.5</v>
      </c>
    </row>
    <row r="896" spans="1:29">
      <c r="A896" s="5">
        <f t="shared" si="13"/>
        <v>42783</v>
      </c>
      <c r="B896" s="8">
        <v>33.93</v>
      </c>
      <c r="C896" s="8">
        <v>845.07</v>
      </c>
      <c r="D896" s="8">
        <v>64.62</v>
      </c>
      <c r="E896" s="8">
        <v>828.07</v>
      </c>
      <c r="F896" s="8">
        <v>86.08</v>
      </c>
      <c r="G896" s="8">
        <v>69.37</v>
      </c>
      <c r="H896" s="8">
        <v>118.86</v>
      </c>
      <c r="I896" s="8">
        <v>90.23</v>
      </c>
      <c r="J896" s="8">
        <v>49.19</v>
      </c>
      <c r="K896" s="8">
        <v>110.06</v>
      </c>
      <c r="L896" s="8">
        <v>41.23</v>
      </c>
      <c r="M896" s="8">
        <v>36.479999999999997</v>
      </c>
      <c r="N896" s="8">
        <v>65.39</v>
      </c>
      <c r="O896" s="8">
        <v>113.7</v>
      </c>
      <c r="P896" s="8">
        <v>20.170000000000002</v>
      </c>
      <c r="R896" s="6">
        <v>2351.16</v>
      </c>
      <c r="S896" s="6">
        <v>19827.25</v>
      </c>
      <c r="T896" s="6">
        <v>15838.63</v>
      </c>
      <c r="U896" s="6">
        <v>7299.96</v>
      </c>
      <c r="V896" s="6">
        <v>5838.58</v>
      </c>
      <c r="W896" s="6">
        <v>944.4</v>
      </c>
      <c r="X896" s="6">
        <v>19378.93</v>
      </c>
      <c r="Y896" s="6">
        <v>23574.98</v>
      </c>
      <c r="Z896" s="6">
        <v>38.39</v>
      </c>
      <c r="AB896" s="20">
        <f ca="1">IFERROR(__xludf.DUMMYFUNCTION("""COMPUTED_VALUE"""),1365.43)</f>
        <v>1365.43</v>
      </c>
      <c r="AC896" s="20">
        <v>1319.4</v>
      </c>
    </row>
    <row r="897" spans="1:29">
      <c r="A897" s="5">
        <f t="shared" si="13"/>
        <v>42790</v>
      </c>
      <c r="B897" s="8">
        <v>34.17</v>
      </c>
      <c r="C897" s="8">
        <v>845.24</v>
      </c>
      <c r="D897" s="8">
        <v>64.62</v>
      </c>
      <c r="E897" s="8">
        <v>828.64</v>
      </c>
      <c r="F897" s="8">
        <v>85.9</v>
      </c>
      <c r="G897" s="8">
        <v>72.39</v>
      </c>
      <c r="H897" s="8">
        <v>122.73</v>
      </c>
      <c r="I897" s="8">
        <v>90.33</v>
      </c>
      <c r="J897" s="8">
        <v>50.6</v>
      </c>
      <c r="K897" s="8">
        <v>110.32</v>
      </c>
      <c r="L897" s="8">
        <v>41.78</v>
      </c>
      <c r="M897" s="8">
        <v>36.53</v>
      </c>
      <c r="N897" s="8">
        <v>66.16</v>
      </c>
      <c r="O897" s="8">
        <v>113.77</v>
      </c>
      <c r="P897" s="8">
        <v>19.54</v>
      </c>
      <c r="R897" s="6">
        <v>2367.34</v>
      </c>
      <c r="S897" s="6">
        <v>20093.78</v>
      </c>
      <c r="T897" s="6">
        <v>15533.47</v>
      </c>
      <c r="U897" s="6">
        <v>7243.7</v>
      </c>
      <c r="V897" s="6">
        <v>5845.31</v>
      </c>
      <c r="W897" s="6">
        <v>940.3</v>
      </c>
      <c r="X897" s="6">
        <v>19234.62</v>
      </c>
      <c r="Y897" s="6">
        <v>24033.74</v>
      </c>
      <c r="Z897" s="6">
        <v>38.479999999999997</v>
      </c>
      <c r="AB897" s="20">
        <f ca="1">IFERROR(__xludf.DUMMYFUNCTION("""COMPUTED_VALUE"""),1585.39)</f>
        <v>1585.39</v>
      </c>
      <c r="AC897" s="20">
        <v>1338.4</v>
      </c>
    </row>
    <row r="898" spans="1:29">
      <c r="A898" s="5">
        <f t="shared" si="13"/>
        <v>42797</v>
      </c>
      <c r="B898" s="8">
        <v>34.950000000000003</v>
      </c>
      <c r="C898" s="8">
        <v>849.88</v>
      </c>
      <c r="D898" s="8">
        <v>64.25</v>
      </c>
      <c r="E898" s="8">
        <v>829.08</v>
      </c>
      <c r="F898" s="8">
        <v>87.46</v>
      </c>
      <c r="G898" s="8">
        <v>70.03</v>
      </c>
      <c r="H898" s="8">
        <v>123.79</v>
      </c>
      <c r="I898" s="8">
        <v>92.8</v>
      </c>
      <c r="J898" s="8">
        <v>50.09</v>
      </c>
      <c r="K898" s="8">
        <v>111.24</v>
      </c>
      <c r="L898" s="8">
        <v>42.48</v>
      </c>
      <c r="M898" s="8">
        <v>35.9</v>
      </c>
      <c r="N898" s="8">
        <v>66.58</v>
      </c>
      <c r="O898" s="8">
        <v>113.34</v>
      </c>
      <c r="P898" s="8">
        <v>18.239999999999998</v>
      </c>
      <c r="R898" s="6">
        <v>2383.12</v>
      </c>
      <c r="S898" s="6">
        <v>20071.46</v>
      </c>
      <c r="T898" s="6">
        <v>15608.5</v>
      </c>
      <c r="U898" s="6">
        <v>7374.26</v>
      </c>
      <c r="V898" s="6">
        <v>5870.75</v>
      </c>
      <c r="W898" s="6">
        <v>963.21</v>
      </c>
      <c r="X898" s="6">
        <v>19283.54</v>
      </c>
      <c r="Y898" s="6">
        <v>23965.7</v>
      </c>
      <c r="Z898" s="6">
        <v>38.19</v>
      </c>
      <c r="AB898" s="20">
        <f ca="1">IFERROR(__xludf.DUMMYFUNCTION("""COMPUTED_VALUE"""),1792.73)</f>
        <v>1792.73</v>
      </c>
      <c r="AC898" s="20">
        <v>1308.8</v>
      </c>
    </row>
    <row r="899" spans="1:29">
      <c r="A899" s="5">
        <f t="shared" si="13"/>
        <v>42804</v>
      </c>
      <c r="B899" s="8">
        <v>34.78</v>
      </c>
      <c r="C899" s="8">
        <v>852.46</v>
      </c>
      <c r="D899" s="8">
        <v>64.930000000000007</v>
      </c>
      <c r="E899" s="8">
        <v>843.25</v>
      </c>
      <c r="F899" s="8">
        <v>88.43</v>
      </c>
      <c r="G899" s="8">
        <v>70.099999999999994</v>
      </c>
      <c r="H899" s="8">
        <v>126.21</v>
      </c>
      <c r="I899" s="8">
        <v>91.28</v>
      </c>
      <c r="J899" s="8">
        <v>49.35</v>
      </c>
      <c r="K899" s="8">
        <v>110.92</v>
      </c>
      <c r="L899" s="8">
        <v>42.29</v>
      </c>
      <c r="M899" s="8">
        <v>35.909999999999997</v>
      </c>
      <c r="N899" s="8">
        <v>65.599999999999994</v>
      </c>
      <c r="O899" s="8">
        <v>112.66</v>
      </c>
      <c r="P899" s="8">
        <v>18.2</v>
      </c>
      <c r="R899" s="6">
        <v>2372.6</v>
      </c>
      <c r="S899" s="6">
        <v>20269.37</v>
      </c>
      <c r="T899" s="6">
        <v>15506.68</v>
      </c>
      <c r="U899" s="6">
        <v>7343.08</v>
      </c>
      <c r="V899" s="6">
        <v>5861.73</v>
      </c>
      <c r="W899" s="6">
        <v>964.48</v>
      </c>
      <c r="X899" s="6">
        <v>19469.169999999998</v>
      </c>
      <c r="Y899" s="6">
        <v>23552.720000000001</v>
      </c>
      <c r="Z899" s="6">
        <v>38.01</v>
      </c>
      <c r="AB899" s="20">
        <f ca="1">IFERROR(__xludf.DUMMYFUNCTION("""COMPUTED_VALUE"""),2058.91)</f>
        <v>2058.91</v>
      </c>
      <c r="AC899" s="20">
        <v>1284</v>
      </c>
    </row>
    <row r="900" spans="1:29">
      <c r="A900" s="5">
        <f t="shared" si="13"/>
        <v>42811</v>
      </c>
      <c r="B900" s="8">
        <v>35</v>
      </c>
      <c r="C900" s="8">
        <v>852.31</v>
      </c>
      <c r="D900" s="8">
        <v>64.87</v>
      </c>
      <c r="E900" s="8">
        <v>852.12</v>
      </c>
      <c r="F900" s="8">
        <v>88.79</v>
      </c>
      <c r="G900" s="8">
        <v>69.89</v>
      </c>
      <c r="H900" s="8">
        <v>128.06</v>
      </c>
      <c r="I900" s="8">
        <v>90.68</v>
      </c>
      <c r="J900" s="8">
        <v>50.39</v>
      </c>
      <c r="K900" s="8">
        <v>111.76</v>
      </c>
      <c r="L900" s="8">
        <v>42.03</v>
      </c>
      <c r="M900" s="8">
        <v>35.270000000000003</v>
      </c>
      <c r="N900" s="8">
        <v>63.9</v>
      </c>
      <c r="O900" s="8">
        <v>112.21</v>
      </c>
      <c r="P900" s="8">
        <v>18.850000000000001</v>
      </c>
      <c r="R900" s="6">
        <v>2378.25</v>
      </c>
      <c r="S900" s="6">
        <v>20624.05</v>
      </c>
      <c r="T900" s="6">
        <v>15490.49</v>
      </c>
      <c r="U900" s="6">
        <v>7424.96</v>
      </c>
      <c r="V900" s="6">
        <v>5901</v>
      </c>
      <c r="W900" s="6">
        <v>973.14</v>
      </c>
      <c r="X900" s="6">
        <v>19604.61</v>
      </c>
      <c r="Y900" s="6">
        <v>23568.67</v>
      </c>
      <c r="Z900" s="6">
        <v>39.49</v>
      </c>
      <c r="AB900" s="20">
        <f ca="1">IFERROR(__xludf.DUMMYFUNCTION("""COMPUTED_VALUE"""),2099.99)</f>
        <v>2099.9899999999998</v>
      </c>
      <c r="AC900" s="20">
        <v>1313.6</v>
      </c>
    </row>
    <row r="901" spans="1:29">
      <c r="A901" s="5">
        <f t="shared" ref="A901:A964" si="14">A900+7</f>
        <v>42818</v>
      </c>
      <c r="B901" s="8">
        <v>35.159999999999997</v>
      </c>
      <c r="C901" s="8">
        <v>845.61</v>
      </c>
      <c r="D901" s="8">
        <v>64.98</v>
      </c>
      <c r="E901" s="8">
        <v>814.43</v>
      </c>
      <c r="F901" s="8">
        <v>89.73</v>
      </c>
      <c r="G901" s="8">
        <v>69.61</v>
      </c>
      <c r="H901" s="8">
        <v>125.48</v>
      </c>
      <c r="I901" s="8">
        <v>87.29</v>
      </c>
      <c r="J901" s="8">
        <v>49.68</v>
      </c>
      <c r="K901" s="8">
        <v>112.14</v>
      </c>
      <c r="L901" s="8">
        <v>42.12</v>
      </c>
      <c r="M901" s="8">
        <v>35.159999999999997</v>
      </c>
      <c r="N901" s="8">
        <v>63.18</v>
      </c>
      <c r="O901" s="8">
        <v>111.36</v>
      </c>
      <c r="P901" s="8">
        <v>19.21</v>
      </c>
      <c r="R901" s="6">
        <v>2343.98</v>
      </c>
      <c r="S901" s="6">
        <v>20821.759999999998</v>
      </c>
      <c r="T901" s="6">
        <v>15442.67</v>
      </c>
      <c r="U901" s="6">
        <v>7336.82</v>
      </c>
      <c r="V901" s="6">
        <v>5828.74</v>
      </c>
      <c r="W901" s="6">
        <v>969.01</v>
      </c>
      <c r="X901" s="6">
        <v>19521.59</v>
      </c>
      <c r="Y901" s="6">
        <v>24309.93</v>
      </c>
      <c r="Z901" s="6">
        <v>39.81</v>
      </c>
      <c r="AB901" s="20">
        <f ca="1">IFERROR(__xludf.DUMMYFUNCTION("""COMPUTED_VALUE"""),2548.05)</f>
        <v>2548.0500000000002</v>
      </c>
      <c r="AC901" s="20">
        <v>1330.4</v>
      </c>
    </row>
    <row r="902" spans="1:29">
      <c r="A902" s="5">
        <f t="shared" si="14"/>
        <v>42825</v>
      </c>
      <c r="B902" s="8">
        <v>35.92</v>
      </c>
      <c r="C902" s="8">
        <v>886.54</v>
      </c>
      <c r="D902" s="8">
        <v>65.86</v>
      </c>
      <c r="E902" s="8">
        <v>829.56</v>
      </c>
      <c r="F902" s="8">
        <v>90.24</v>
      </c>
      <c r="G902" s="8">
        <v>72.08</v>
      </c>
      <c r="H902" s="8">
        <v>124.55</v>
      </c>
      <c r="I902" s="8">
        <v>87.84</v>
      </c>
      <c r="J902" s="8">
        <v>48.75</v>
      </c>
      <c r="K902" s="8">
        <v>113.39</v>
      </c>
      <c r="L902" s="8">
        <v>42.44</v>
      </c>
      <c r="M902" s="8">
        <v>36.07</v>
      </c>
      <c r="N902" s="8">
        <v>63.54</v>
      </c>
      <c r="O902" s="8">
        <v>108.62</v>
      </c>
      <c r="P902" s="8">
        <v>18.989999999999998</v>
      </c>
      <c r="R902" s="6">
        <v>2362.7199999999998</v>
      </c>
      <c r="S902" s="6">
        <v>21005.71</v>
      </c>
      <c r="T902" s="6">
        <v>15547.75</v>
      </c>
      <c r="U902" s="6">
        <v>7322.92</v>
      </c>
      <c r="V902" s="6">
        <v>5911.74</v>
      </c>
      <c r="W902" s="6">
        <v>986.27</v>
      </c>
      <c r="X902" s="6">
        <v>19262.53</v>
      </c>
      <c r="Y902" s="6">
        <v>24358.27</v>
      </c>
      <c r="Z902" s="6">
        <v>39.39</v>
      </c>
      <c r="AB902" s="20">
        <f ca="1">IFERROR(__xludf.DUMMYFUNCTION("""COMPUTED_VALUE"""),2931.15)</f>
        <v>2931.15</v>
      </c>
      <c r="AC902" s="20">
        <v>1329.8</v>
      </c>
    </row>
    <row r="903" spans="1:29">
      <c r="A903" s="5">
        <f t="shared" si="14"/>
        <v>42832</v>
      </c>
      <c r="B903" s="8">
        <v>35.840000000000003</v>
      </c>
      <c r="C903" s="8">
        <v>894.88</v>
      </c>
      <c r="D903" s="8">
        <v>65.680000000000007</v>
      </c>
      <c r="E903" s="8">
        <v>824.67</v>
      </c>
      <c r="F903" s="8">
        <v>89.19</v>
      </c>
      <c r="G903" s="8">
        <v>72.900000000000006</v>
      </c>
      <c r="H903" s="8">
        <v>124.92</v>
      </c>
      <c r="I903" s="8">
        <v>86.18</v>
      </c>
      <c r="J903" s="8">
        <v>48.66</v>
      </c>
      <c r="K903" s="8">
        <v>112.58</v>
      </c>
      <c r="L903" s="8">
        <v>42.61</v>
      </c>
      <c r="M903" s="8">
        <v>36.03</v>
      </c>
      <c r="N903" s="8">
        <v>63.13</v>
      </c>
      <c r="O903" s="8">
        <v>105.91</v>
      </c>
      <c r="P903" s="8">
        <v>19.14</v>
      </c>
      <c r="R903" s="6">
        <v>2355.54</v>
      </c>
      <c r="S903" s="6">
        <v>20902.98</v>
      </c>
      <c r="T903" s="6">
        <v>15667.13</v>
      </c>
      <c r="U903" s="6">
        <v>7349.37</v>
      </c>
      <c r="V903" s="6">
        <v>5877.81</v>
      </c>
      <c r="W903" s="6">
        <v>990.21</v>
      </c>
      <c r="X903" s="6">
        <v>18909.259999999998</v>
      </c>
      <c r="Y903" s="6">
        <v>24111.59</v>
      </c>
      <c r="Z903" s="6">
        <v>39.369999999999997</v>
      </c>
      <c r="AB903" s="20">
        <f ca="1">IFERROR(__xludf.DUMMYFUNCTION("""COMPUTED_VALUE"""),2634.94)</f>
        <v>2634.94</v>
      </c>
      <c r="AC903" s="20">
        <v>1336.8</v>
      </c>
    </row>
    <row r="904" spans="1:29">
      <c r="A904" s="5">
        <f t="shared" si="14"/>
        <v>42839</v>
      </c>
      <c r="B904" s="8">
        <v>35.26</v>
      </c>
      <c r="C904" s="8">
        <v>884.67</v>
      </c>
      <c r="D904" s="8">
        <v>64.95</v>
      </c>
      <c r="E904" s="8">
        <v>823.56</v>
      </c>
      <c r="F904" s="8">
        <v>88.87</v>
      </c>
      <c r="G904" s="8">
        <v>73.150000000000006</v>
      </c>
      <c r="H904" s="8">
        <v>124.99</v>
      </c>
      <c r="I904" s="8">
        <v>84.4</v>
      </c>
      <c r="J904" s="8">
        <v>48.62</v>
      </c>
      <c r="K904" s="8">
        <v>113.2</v>
      </c>
      <c r="L904" s="8">
        <v>42.79</v>
      </c>
      <c r="M904" s="8">
        <v>35.25</v>
      </c>
      <c r="N904" s="8">
        <v>62.61</v>
      </c>
      <c r="O904" s="8">
        <v>104.18</v>
      </c>
      <c r="P904" s="8">
        <v>19.829999999999998</v>
      </c>
      <c r="R904" s="6">
        <v>2328.9499999999998</v>
      </c>
      <c r="S904" s="6">
        <v>20914.62</v>
      </c>
      <c r="T904" s="6">
        <v>15535.48</v>
      </c>
      <c r="U904" s="6">
        <v>7327.59</v>
      </c>
      <c r="V904" s="6">
        <v>5805.15</v>
      </c>
      <c r="W904" s="6">
        <v>980.69</v>
      </c>
      <c r="X904" s="6">
        <v>18664.63</v>
      </c>
      <c r="Y904" s="6">
        <v>24267.3</v>
      </c>
      <c r="Z904" s="6">
        <v>39.14</v>
      </c>
      <c r="AB904" s="20">
        <f ca="1">IFERROR(__xludf.DUMMYFUNCTION("""COMPUTED_VALUE"""),2574.84)</f>
        <v>2574.84</v>
      </c>
      <c r="AC904" s="20">
        <v>1366.7</v>
      </c>
    </row>
    <row r="905" spans="1:29">
      <c r="A905" s="5">
        <f t="shared" si="14"/>
        <v>42846</v>
      </c>
      <c r="B905" s="8">
        <v>35.57</v>
      </c>
      <c r="C905" s="8">
        <v>898.53</v>
      </c>
      <c r="D905" s="8">
        <v>66.400000000000006</v>
      </c>
      <c r="E905" s="8">
        <v>843.19</v>
      </c>
      <c r="F905" s="8">
        <v>88.74</v>
      </c>
      <c r="G905" s="8">
        <v>74.94</v>
      </c>
      <c r="H905" s="8">
        <v>121.76</v>
      </c>
      <c r="I905" s="8">
        <v>84.52</v>
      </c>
      <c r="J905" s="8">
        <v>47.25</v>
      </c>
      <c r="K905" s="8">
        <v>114.44</v>
      </c>
      <c r="L905" s="8">
        <v>43.07</v>
      </c>
      <c r="M905" s="8">
        <v>36.32</v>
      </c>
      <c r="N905" s="8">
        <v>61.89</v>
      </c>
      <c r="O905" s="8">
        <v>106.58</v>
      </c>
      <c r="P905" s="8">
        <v>19.23</v>
      </c>
      <c r="R905" s="6">
        <v>2348.69</v>
      </c>
      <c r="S905" s="6">
        <v>20596.72</v>
      </c>
      <c r="T905" s="6">
        <v>15614.48</v>
      </c>
      <c r="U905" s="6">
        <v>7114.55</v>
      </c>
      <c r="V905" s="6">
        <v>5910.52</v>
      </c>
      <c r="W905" s="6">
        <v>976.53</v>
      </c>
      <c r="X905" s="6">
        <v>18335.63</v>
      </c>
      <c r="Y905" s="6">
        <v>24261.66</v>
      </c>
      <c r="Z905" s="6">
        <v>39.29</v>
      </c>
      <c r="AB905" s="20">
        <f ca="1">IFERROR(__xludf.DUMMYFUNCTION("""COMPUTED_VALUE"""),2423.63)</f>
        <v>2423.63</v>
      </c>
      <c r="AC905" s="20">
        <v>1367</v>
      </c>
    </row>
    <row r="906" spans="1:29">
      <c r="A906" s="5">
        <f t="shared" si="14"/>
        <v>42853</v>
      </c>
      <c r="B906" s="8">
        <v>35.909999999999997</v>
      </c>
      <c r="C906" s="8">
        <v>924.99</v>
      </c>
      <c r="D906" s="8">
        <v>68.459999999999994</v>
      </c>
      <c r="E906" s="8">
        <v>905.96</v>
      </c>
      <c r="F906" s="8">
        <v>88.87</v>
      </c>
      <c r="G906" s="8">
        <v>75.180000000000007</v>
      </c>
      <c r="H906" s="8">
        <v>123.47</v>
      </c>
      <c r="I906" s="8">
        <v>87</v>
      </c>
      <c r="J906" s="8">
        <v>45.91</v>
      </c>
      <c r="K906" s="8">
        <v>115.6</v>
      </c>
      <c r="L906" s="8">
        <v>43.15</v>
      </c>
      <c r="M906" s="8">
        <v>36.15</v>
      </c>
      <c r="N906" s="8">
        <v>62.33</v>
      </c>
      <c r="O906" s="8">
        <v>108.14</v>
      </c>
      <c r="P906" s="8">
        <v>16.72</v>
      </c>
      <c r="R906" s="6">
        <v>2384.1999999999998</v>
      </c>
      <c r="S906" s="6">
        <v>20663.22</v>
      </c>
      <c r="T906" s="6">
        <v>15586.13</v>
      </c>
      <c r="U906" s="6">
        <v>7203.94</v>
      </c>
      <c r="V906" s="6">
        <v>6047.61</v>
      </c>
      <c r="W906" s="6">
        <v>1010.93</v>
      </c>
      <c r="X906" s="6">
        <v>18620.75</v>
      </c>
      <c r="Y906" s="6">
        <v>24042.02</v>
      </c>
      <c r="Z906" s="6">
        <v>40.06</v>
      </c>
      <c r="AB906" s="20">
        <f ca="1">IFERROR(__xludf.DUMMYFUNCTION("""COMPUTED_VALUE"""),2561.11)</f>
        <v>2561.11</v>
      </c>
      <c r="AC906" s="20">
        <v>1347.1</v>
      </c>
    </row>
    <row r="907" spans="1:29">
      <c r="A907" s="5">
        <f t="shared" si="14"/>
        <v>42860</v>
      </c>
      <c r="B907" s="8">
        <v>37.24</v>
      </c>
      <c r="C907" s="8">
        <v>934.15</v>
      </c>
      <c r="D907" s="8">
        <v>69</v>
      </c>
      <c r="E907" s="8">
        <v>927.13</v>
      </c>
      <c r="F907" s="8">
        <v>91.15</v>
      </c>
      <c r="G907" s="8">
        <v>76.5</v>
      </c>
      <c r="H907" s="8">
        <v>123.51</v>
      </c>
      <c r="I907" s="8">
        <v>87</v>
      </c>
      <c r="J907" s="8">
        <v>46.69</v>
      </c>
      <c r="K907" s="8">
        <v>111.99</v>
      </c>
      <c r="L907" s="8">
        <v>43.69</v>
      </c>
      <c r="M907" s="8">
        <v>36.82</v>
      </c>
      <c r="N907" s="8">
        <v>63.97</v>
      </c>
      <c r="O907" s="8">
        <v>109.91</v>
      </c>
      <c r="P907" s="8">
        <v>16.149999999999999</v>
      </c>
      <c r="R907" s="6">
        <v>2399.29</v>
      </c>
      <c r="S907" s="6">
        <v>20656.099999999999</v>
      </c>
      <c r="T907" s="6">
        <v>15582.04</v>
      </c>
      <c r="U907" s="6">
        <v>7297.43</v>
      </c>
      <c r="V907" s="6">
        <v>6100.76</v>
      </c>
      <c r="W907" s="6">
        <v>1043.24</v>
      </c>
      <c r="X907" s="6">
        <v>19196.740000000002</v>
      </c>
      <c r="Y907" s="6">
        <v>24615.13</v>
      </c>
      <c r="Z907" s="6">
        <v>40.19</v>
      </c>
      <c r="AB907" s="20">
        <f ca="1">IFERROR(__xludf.DUMMYFUNCTION("""COMPUTED_VALUE"""),1964.31)</f>
        <v>1964.31</v>
      </c>
      <c r="AC907" s="20">
        <v>1305.8</v>
      </c>
    </row>
    <row r="908" spans="1:29">
      <c r="A908" s="5">
        <f t="shared" si="14"/>
        <v>42867</v>
      </c>
      <c r="B908" s="8">
        <v>39.03</v>
      </c>
      <c r="C908" s="8">
        <v>961.35</v>
      </c>
      <c r="D908" s="8">
        <v>68.38</v>
      </c>
      <c r="E908" s="8">
        <v>932.22</v>
      </c>
      <c r="F908" s="8">
        <v>91.22</v>
      </c>
      <c r="G908" s="8">
        <v>75.709999999999994</v>
      </c>
      <c r="H908" s="8">
        <v>123.64</v>
      </c>
      <c r="I908" s="8">
        <v>86.92</v>
      </c>
      <c r="J908" s="8">
        <v>45.84</v>
      </c>
      <c r="K908" s="8">
        <v>109.69</v>
      </c>
      <c r="L908" s="8">
        <v>43.59</v>
      </c>
      <c r="M908" s="8">
        <v>35.53</v>
      </c>
      <c r="N908" s="8">
        <v>63.57</v>
      </c>
      <c r="O908" s="8">
        <v>106.46</v>
      </c>
      <c r="P908" s="8">
        <v>16.87</v>
      </c>
      <c r="R908" s="6">
        <v>2390.9</v>
      </c>
      <c r="S908" s="6">
        <v>20453.25</v>
      </c>
      <c r="T908" s="6">
        <v>15537.88</v>
      </c>
      <c r="U908" s="6">
        <v>7435.39</v>
      </c>
      <c r="V908" s="6">
        <v>6121.23</v>
      </c>
      <c r="W908" s="6">
        <v>1041.31</v>
      </c>
      <c r="X908" s="6">
        <v>19445.7</v>
      </c>
      <c r="Y908" s="6">
        <v>24476.35</v>
      </c>
      <c r="Z908" s="6">
        <v>41.22</v>
      </c>
      <c r="AB908" s="20">
        <f ca="1">IFERROR(__xludf.DUMMYFUNCTION("""COMPUTED_VALUE"""),2825.27)</f>
        <v>2825.27</v>
      </c>
      <c r="AC908" s="20">
        <v>1305.7</v>
      </c>
    </row>
    <row r="909" spans="1:29">
      <c r="A909" s="5">
        <f t="shared" si="14"/>
        <v>42874</v>
      </c>
      <c r="B909" s="8">
        <v>38.270000000000003</v>
      </c>
      <c r="C909" s="8">
        <v>959.84</v>
      </c>
      <c r="D909" s="8">
        <v>67.69</v>
      </c>
      <c r="E909" s="8">
        <v>934.01</v>
      </c>
      <c r="F909" s="8">
        <v>92.09</v>
      </c>
      <c r="G909" s="8">
        <v>78.77</v>
      </c>
      <c r="H909" s="8">
        <v>127</v>
      </c>
      <c r="I909" s="8">
        <v>84.78</v>
      </c>
      <c r="J909" s="8">
        <v>45.42</v>
      </c>
      <c r="K909" s="8">
        <v>107.52</v>
      </c>
      <c r="L909" s="8">
        <v>43.9</v>
      </c>
      <c r="M909" s="8">
        <v>35.4</v>
      </c>
      <c r="N909" s="8">
        <v>63.78</v>
      </c>
      <c r="O909" s="8">
        <v>107.56</v>
      </c>
      <c r="P909" s="8">
        <v>16.649999999999999</v>
      </c>
      <c r="R909" s="6">
        <v>2381.73</v>
      </c>
      <c r="S909" s="6">
        <v>20547.759999999998</v>
      </c>
      <c r="T909" s="6">
        <v>15458.46</v>
      </c>
      <c r="U909" s="6">
        <v>7470.71</v>
      </c>
      <c r="V909" s="6">
        <v>6083.7</v>
      </c>
      <c r="W909" s="6">
        <v>1026.04</v>
      </c>
      <c r="X909" s="6">
        <v>19883.900000000001</v>
      </c>
      <c r="Y909" s="6">
        <v>25156.34</v>
      </c>
      <c r="Z909" s="6">
        <v>41.15</v>
      </c>
      <c r="AB909" s="20">
        <f ca="1">IFERROR(__xludf.DUMMYFUNCTION("""COMPUTED_VALUE"""),2700.21)</f>
        <v>2700.21</v>
      </c>
      <c r="AC909" s="20">
        <v>1329.9</v>
      </c>
    </row>
    <row r="910" spans="1:29">
      <c r="A910" s="5">
        <f t="shared" si="14"/>
        <v>42881</v>
      </c>
      <c r="B910" s="8">
        <v>38.4</v>
      </c>
      <c r="C910" s="8">
        <v>995.78</v>
      </c>
      <c r="D910" s="8">
        <v>69.959999999999994</v>
      </c>
      <c r="E910" s="8">
        <v>971.47</v>
      </c>
      <c r="F910" s="8">
        <v>92.73</v>
      </c>
      <c r="G910" s="8">
        <v>78.13</v>
      </c>
      <c r="H910" s="8">
        <v>126.92</v>
      </c>
      <c r="I910" s="8">
        <v>85.36</v>
      </c>
      <c r="J910" s="8">
        <v>45.32</v>
      </c>
      <c r="K910" s="8">
        <v>108.41</v>
      </c>
      <c r="L910" s="8">
        <v>45.39</v>
      </c>
      <c r="M910" s="8">
        <v>36.26</v>
      </c>
      <c r="N910" s="8">
        <v>64.92</v>
      </c>
      <c r="O910" s="8">
        <v>107.1</v>
      </c>
      <c r="P910" s="8">
        <v>16.38</v>
      </c>
      <c r="R910" s="6">
        <v>2415.8200000000002</v>
      </c>
      <c r="S910" s="6">
        <v>20940.509999999998</v>
      </c>
      <c r="T910" s="6">
        <v>15416.93</v>
      </c>
      <c r="U910" s="6">
        <v>7547.63</v>
      </c>
      <c r="V910" s="6">
        <v>6210.19</v>
      </c>
      <c r="W910" s="6">
        <v>1028.06</v>
      </c>
      <c r="X910" s="6">
        <v>19590.759999999998</v>
      </c>
      <c r="Y910" s="6">
        <v>25174.87</v>
      </c>
      <c r="Z910" s="6">
        <v>41.74</v>
      </c>
      <c r="AB910" s="20">
        <f ca="1">IFERROR(__xludf.DUMMYFUNCTION("""COMPUTED_VALUE"""),3243.49)</f>
        <v>3243.49</v>
      </c>
      <c r="AC910" s="20">
        <v>1344.8</v>
      </c>
    </row>
    <row r="911" spans="1:29">
      <c r="A911" s="5">
        <f t="shared" si="14"/>
        <v>42888</v>
      </c>
      <c r="B911" s="8">
        <v>38.86</v>
      </c>
      <c r="C911" s="8">
        <v>1006.73</v>
      </c>
      <c r="D911" s="8">
        <v>71.760000000000005</v>
      </c>
      <c r="E911" s="8">
        <v>975.6</v>
      </c>
      <c r="F911" s="8">
        <v>92.48</v>
      </c>
      <c r="G911" s="8">
        <v>79.62</v>
      </c>
      <c r="H911" s="8">
        <v>130.08000000000001</v>
      </c>
      <c r="I911" s="8">
        <v>82.64</v>
      </c>
      <c r="J911" s="8">
        <v>46.44</v>
      </c>
      <c r="K911" s="8">
        <v>107.18</v>
      </c>
      <c r="L911" s="8">
        <v>45.89</v>
      </c>
      <c r="M911" s="8">
        <v>36.32</v>
      </c>
      <c r="N911" s="8">
        <v>65.47</v>
      </c>
      <c r="O911" s="8">
        <v>109.37</v>
      </c>
      <c r="P911" s="8">
        <v>16.2</v>
      </c>
      <c r="R911" s="6">
        <v>2439.0700000000002</v>
      </c>
      <c r="S911" s="6">
        <v>21006.94</v>
      </c>
      <c r="T911" s="6">
        <v>15442.75</v>
      </c>
      <c r="U911" s="6">
        <v>7547.63</v>
      </c>
      <c r="V911" s="6">
        <v>6305.8</v>
      </c>
      <c r="W911" s="6">
        <v>1030.43</v>
      </c>
      <c r="X911" s="6">
        <v>19686.84</v>
      </c>
      <c r="Y911" s="6">
        <v>25639.27</v>
      </c>
      <c r="Z911" s="6">
        <v>41.76</v>
      </c>
      <c r="AB911" s="20">
        <f ca="1">IFERROR(__xludf.DUMMYFUNCTION("""COMPUTED_VALUE"""),3874)</f>
        <v>3874</v>
      </c>
      <c r="AC911" s="20">
        <v>1353.1</v>
      </c>
    </row>
    <row r="912" spans="1:29">
      <c r="A912" s="5">
        <f t="shared" si="14"/>
        <v>42895</v>
      </c>
      <c r="B912" s="8">
        <v>37.24</v>
      </c>
      <c r="C912" s="8">
        <v>978.31</v>
      </c>
      <c r="D912" s="8">
        <v>70.319999999999993</v>
      </c>
      <c r="E912" s="8">
        <v>949.83</v>
      </c>
      <c r="F912" s="8">
        <v>94.67</v>
      </c>
      <c r="G912" s="8">
        <v>79.42</v>
      </c>
      <c r="H912" s="8">
        <v>131.53</v>
      </c>
      <c r="I912" s="8">
        <v>86.96</v>
      </c>
      <c r="J912" s="8">
        <v>46.72</v>
      </c>
      <c r="K912" s="8">
        <v>105.62</v>
      </c>
      <c r="L912" s="8">
        <v>45.32</v>
      </c>
      <c r="M912" s="8">
        <v>35.71</v>
      </c>
      <c r="N912" s="8">
        <v>64.39</v>
      </c>
      <c r="O912" s="8">
        <v>105.74</v>
      </c>
      <c r="P912" s="8">
        <v>16.32</v>
      </c>
      <c r="R912" s="6">
        <v>2431.77</v>
      </c>
      <c r="S912" s="6">
        <v>20896.61</v>
      </c>
      <c r="T912" s="6">
        <v>15473.21</v>
      </c>
      <c r="U912" s="6">
        <v>7527.33</v>
      </c>
      <c r="V912" s="6">
        <v>6207.92</v>
      </c>
      <c r="W912" s="6">
        <v>1023.83</v>
      </c>
      <c r="X912" s="6">
        <v>20177.28</v>
      </c>
      <c r="Y912" s="6">
        <v>25924.05</v>
      </c>
      <c r="Z912" s="6">
        <v>41.61</v>
      </c>
      <c r="AB912" s="20">
        <f ca="1">IFERROR(__xludf.DUMMYFUNCTION("""COMPUTED_VALUE"""),4157.41)</f>
        <v>4157.41</v>
      </c>
      <c r="AC912" s="20">
        <v>1343.9</v>
      </c>
    </row>
    <row r="913" spans="1:29">
      <c r="A913" s="5">
        <f t="shared" si="14"/>
        <v>42902</v>
      </c>
      <c r="B913" s="8">
        <v>35.57</v>
      </c>
      <c r="C913" s="8">
        <v>987.71</v>
      </c>
      <c r="D913" s="8">
        <v>70</v>
      </c>
      <c r="E913" s="8">
        <v>939.78</v>
      </c>
      <c r="F913" s="8">
        <v>96.15</v>
      </c>
      <c r="G913" s="8">
        <v>75.239999999999995</v>
      </c>
      <c r="H913" s="8">
        <v>134.35</v>
      </c>
      <c r="I913" s="8">
        <v>86.18</v>
      </c>
      <c r="J913" s="8">
        <v>46.63</v>
      </c>
      <c r="K913" s="8">
        <v>105.51</v>
      </c>
      <c r="L913" s="8">
        <v>45.31</v>
      </c>
      <c r="M913" s="8">
        <v>35.21</v>
      </c>
      <c r="N913" s="8">
        <v>62.97</v>
      </c>
      <c r="O913" s="8">
        <v>104.9</v>
      </c>
      <c r="P913" s="8">
        <v>15.69</v>
      </c>
      <c r="R913" s="6">
        <v>2433.15</v>
      </c>
      <c r="S913" s="6">
        <v>20804.84</v>
      </c>
      <c r="T913" s="6">
        <v>15192.54</v>
      </c>
      <c r="U913" s="6">
        <v>7463.54</v>
      </c>
      <c r="V913" s="6">
        <v>6151.76</v>
      </c>
      <c r="W913" s="6">
        <v>1017.29</v>
      </c>
      <c r="X913" s="6">
        <v>20013.259999999998</v>
      </c>
      <c r="Y913" s="6">
        <v>26030.29</v>
      </c>
      <c r="Z913" s="6">
        <v>41.22</v>
      </c>
      <c r="AB913" s="20">
        <f ca="1">IFERROR(__xludf.DUMMYFUNCTION("""COMPUTED_VALUE"""),4344.32)</f>
        <v>4344.32</v>
      </c>
      <c r="AC913" s="20">
        <v>1328.5</v>
      </c>
    </row>
    <row r="914" spans="1:29">
      <c r="A914" s="5">
        <f t="shared" si="14"/>
        <v>42909</v>
      </c>
      <c r="B914" s="8">
        <v>36.57</v>
      </c>
      <c r="C914" s="8">
        <v>1003.74</v>
      </c>
      <c r="D914" s="8">
        <v>71.209999999999994</v>
      </c>
      <c r="E914" s="8">
        <v>965.59</v>
      </c>
      <c r="F914" s="8">
        <v>94.56</v>
      </c>
      <c r="G914" s="8">
        <v>74.84</v>
      </c>
      <c r="H914" s="8">
        <v>136.43</v>
      </c>
      <c r="I914" s="8">
        <v>86.86</v>
      </c>
      <c r="J914" s="8">
        <v>45.39</v>
      </c>
      <c r="K914" s="8">
        <v>104.36</v>
      </c>
      <c r="L914" s="8">
        <v>45.25</v>
      </c>
      <c r="M914" s="8">
        <v>34.19</v>
      </c>
      <c r="N914" s="8">
        <v>66.16</v>
      </c>
      <c r="O914" s="8">
        <v>105.24</v>
      </c>
      <c r="P914" s="8">
        <v>16.48</v>
      </c>
      <c r="R914" s="6">
        <v>2438.3000000000002</v>
      </c>
      <c r="S914" s="6">
        <v>21080.28</v>
      </c>
      <c r="T914" s="6">
        <v>15319.56</v>
      </c>
      <c r="U914" s="6">
        <v>7424.13</v>
      </c>
      <c r="V914" s="6">
        <v>6265.25</v>
      </c>
      <c r="W914" s="6">
        <v>1013.91</v>
      </c>
      <c r="X914" s="6">
        <v>19943.259999999998</v>
      </c>
      <c r="Y914" s="6">
        <v>25626.49</v>
      </c>
      <c r="Z914" s="6">
        <v>41.5</v>
      </c>
      <c r="AB914" s="20">
        <f ca="1">IFERROR(__xludf.DUMMYFUNCTION("""COMPUTED_VALUE"""),4649.99)</f>
        <v>4649.99</v>
      </c>
      <c r="AC914" s="20">
        <v>1327.7</v>
      </c>
    </row>
    <row r="915" spans="1:29">
      <c r="A915" s="5">
        <f t="shared" si="14"/>
        <v>42916</v>
      </c>
      <c r="B915" s="8">
        <v>36.01</v>
      </c>
      <c r="C915" s="8">
        <v>968</v>
      </c>
      <c r="D915" s="8">
        <v>68.930000000000007</v>
      </c>
      <c r="E915" s="8">
        <v>908.73</v>
      </c>
      <c r="F915" s="8">
        <v>94.17</v>
      </c>
      <c r="G915" s="8">
        <v>75.680000000000007</v>
      </c>
      <c r="H915" s="8">
        <v>132.29</v>
      </c>
      <c r="I915" s="8">
        <v>91.4</v>
      </c>
      <c r="J915" s="8">
        <v>44.66</v>
      </c>
      <c r="K915" s="8">
        <v>106.25</v>
      </c>
      <c r="L915" s="8">
        <v>44.85</v>
      </c>
      <c r="M915" s="8">
        <v>33.74</v>
      </c>
      <c r="N915" s="8">
        <v>64.09</v>
      </c>
      <c r="O915" s="8">
        <v>105.02</v>
      </c>
      <c r="P915" s="8">
        <v>15.91</v>
      </c>
      <c r="R915" s="6">
        <v>2423.41</v>
      </c>
      <c r="S915" s="6">
        <v>21206.29</v>
      </c>
      <c r="T915" s="6">
        <v>15182.19</v>
      </c>
      <c r="U915" s="6">
        <v>7312.72</v>
      </c>
      <c r="V915" s="6">
        <v>6140.42</v>
      </c>
      <c r="W915" s="6">
        <v>986.22</v>
      </c>
      <c r="X915" s="6">
        <v>20132.669999999998</v>
      </c>
      <c r="Y915" s="6">
        <v>25670.05</v>
      </c>
      <c r="Z915" s="6">
        <v>41.39</v>
      </c>
      <c r="AB915" s="20">
        <f ca="1">IFERROR(__xludf.DUMMYFUNCTION("""COMPUTED_VALUE"""),4334.36)</f>
        <v>4334.3599999999997</v>
      </c>
      <c r="AC915" s="20">
        <v>1314</v>
      </c>
    </row>
    <row r="916" spans="1:29">
      <c r="A916" s="5">
        <f t="shared" si="14"/>
        <v>42923</v>
      </c>
      <c r="B916" s="8">
        <v>36.049999999999997</v>
      </c>
      <c r="C916" s="8">
        <v>978.76</v>
      </c>
      <c r="D916" s="8">
        <v>69.459999999999994</v>
      </c>
      <c r="E916" s="8">
        <v>918.59</v>
      </c>
      <c r="F916" s="8">
        <v>95.58</v>
      </c>
      <c r="G916" s="8">
        <v>75.33</v>
      </c>
      <c r="H916" s="8">
        <v>132.54</v>
      </c>
      <c r="I916" s="8">
        <v>93.85</v>
      </c>
      <c r="J916" s="8">
        <v>43.48</v>
      </c>
      <c r="K916" s="8">
        <v>103.32</v>
      </c>
      <c r="L916" s="8">
        <v>44.39</v>
      </c>
      <c r="M916" s="8">
        <v>33.880000000000003</v>
      </c>
      <c r="N916" s="8">
        <v>63.16</v>
      </c>
      <c r="O916" s="8">
        <v>108.47</v>
      </c>
      <c r="P916" s="8">
        <v>15.35</v>
      </c>
      <c r="R916" s="6">
        <v>2425.1799999999998</v>
      </c>
      <c r="S916" s="6">
        <v>21271.97</v>
      </c>
      <c r="T916" s="6">
        <v>15027.16</v>
      </c>
      <c r="U916" s="6">
        <v>7350.92</v>
      </c>
      <c r="V916" s="6">
        <v>6153.08</v>
      </c>
      <c r="W916" s="6">
        <v>989.64</v>
      </c>
      <c r="X916" s="6">
        <v>20033.43</v>
      </c>
      <c r="Y916" s="6">
        <v>25764.58</v>
      </c>
      <c r="Z916" s="6">
        <v>41.13</v>
      </c>
      <c r="AB916" s="20">
        <f ca="1">IFERROR(__xludf.DUMMYFUNCTION("""COMPUTED_VALUE"""),3726.51)</f>
        <v>3726.51</v>
      </c>
      <c r="AC916" s="20">
        <v>1282.4000000000001</v>
      </c>
    </row>
    <row r="917" spans="1:29">
      <c r="A917" s="5">
        <f t="shared" si="14"/>
        <v>42930</v>
      </c>
      <c r="B917" s="8">
        <v>37.26</v>
      </c>
      <c r="C917" s="8">
        <v>1001.81</v>
      </c>
      <c r="D917" s="8">
        <v>72.78</v>
      </c>
      <c r="E917" s="8">
        <v>955.99</v>
      </c>
      <c r="F917" s="8">
        <v>93.78</v>
      </c>
      <c r="G917" s="8">
        <v>76.34</v>
      </c>
      <c r="H917" s="8">
        <v>132.6</v>
      </c>
      <c r="I917" s="8">
        <v>92.25</v>
      </c>
      <c r="J917" s="8">
        <v>43.56</v>
      </c>
      <c r="K917" s="8">
        <v>105.09</v>
      </c>
      <c r="L917" s="8">
        <v>44.68</v>
      </c>
      <c r="M917" s="8">
        <v>34.68</v>
      </c>
      <c r="N917" s="8">
        <v>63.06</v>
      </c>
      <c r="O917" s="8">
        <v>110.2</v>
      </c>
      <c r="P917" s="8">
        <v>15.99</v>
      </c>
      <c r="R917" s="6">
        <v>2459.27</v>
      </c>
      <c r="S917" s="6">
        <v>21384.28</v>
      </c>
      <c r="T917" s="6">
        <v>15174.81</v>
      </c>
      <c r="U917" s="6">
        <v>7378.39</v>
      </c>
      <c r="V917" s="6">
        <v>6312.47</v>
      </c>
      <c r="W917" s="6">
        <v>1008.73</v>
      </c>
      <c r="X917" s="6">
        <v>19929.09</v>
      </c>
      <c r="Y917" s="6">
        <v>25340.85</v>
      </c>
      <c r="Z917" s="6">
        <v>43.42</v>
      </c>
      <c r="AB917" s="20">
        <f ca="1">IFERROR(__xludf.DUMMYFUNCTION("""COMPUTED_VALUE"""),3787.33)</f>
        <v>3787.33</v>
      </c>
      <c r="AC917" s="20">
        <v>1298.8</v>
      </c>
    </row>
    <row r="918" spans="1:29">
      <c r="A918" s="5">
        <f t="shared" si="14"/>
        <v>42937</v>
      </c>
      <c r="B918" s="8">
        <v>37.57</v>
      </c>
      <c r="C918" s="8">
        <v>1025.67</v>
      </c>
      <c r="D918" s="8">
        <v>73.790000000000006</v>
      </c>
      <c r="E918" s="8">
        <v>972.92</v>
      </c>
      <c r="F918" s="8">
        <v>93.92</v>
      </c>
      <c r="G918" s="8">
        <v>76.150000000000006</v>
      </c>
      <c r="H918" s="8">
        <v>135.31</v>
      </c>
      <c r="I918" s="8">
        <v>90.89</v>
      </c>
      <c r="J918" s="8">
        <v>44.23</v>
      </c>
      <c r="K918" s="8">
        <v>107.09</v>
      </c>
      <c r="L918" s="8">
        <v>45.03</v>
      </c>
      <c r="M918" s="8">
        <v>34.729999999999997</v>
      </c>
      <c r="N918" s="8">
        <v>62.63</v>
      </c>
      <c r="O918" s="8">
        <v>109.31</v>
      </c>
      <c r="P918" s="8">
        <v>16.190000000000001</v>
      </c>
      <c r="R918" s="6">
        <v>2472.54</v>
      </c>
      <c r="S918" s="6">
        <v>21394.76</v>
      </c>
      <c r="T918" s="6">
        <v>15183.13</v>
      </c>
      <c r="U918" s="6">
        <v>7452.91</v>
      </c>
      <c r="V918" s="6">
        <v>6387.75</v>
      </c>
      <c r="W918" s="6">
        <v>995.24</v>
      </c>
      <c r="X918" s="6">
        <v>20118.86</v>
      </c>
      <c r="Y918" s="6">
        <v>26389.23</v>
      </c>
      <c r="Z918" s="6">
        <v>43.63</v>
      </c>
      <c r="AB918" s="20">
        <f ca="1">IFERROR(__xludf.DUMMYFUNCTION("""COMPUTED_VALUE"""),4339)</f>
        <v>4339</v>
      </c>
      <c r="AC918" s="20">
        <v>1325.9</v>
      </c>
    </row>
    <row r="919" spans="1:29">
      <c r="A919" s="5">
        <f t="shared" si="14"/>
        <v>42944</v>
      </c>
      <c r="B919" s="8">
        <v>37.380000000000003</v>
      </c>
      <c r="C919" s="8">
        <v>1020.04</v>
      </c>
      <c r="D919" s="8">
        <v>73.040000000000006</v>
      </c>
      <c r="E919" s="8">
        <v>941.53</v>
      </c>
      <c r="F919" s="8">
        <v>96.93</v>
      </c>
      <c r="G919" s="8">
        <v>79.81</v>
      </c>
      <c r="H919" s="8">
        <v>131.85</v>
      </c>
      <c r="I919" s="8">
        <v>91.28</v>
      </c>
      <c r="J919" s="8">
        <v>47.94</v>
      </c>
      <c r="K919" s="8">
        <v>109.96</v>
      </c>
      <c r="L919" s="8">
        <v>46.01</v>
      </c>
      <c r="M919" s="8">
        <v>35.31</v>
      </c>
      <c r="N919" s="8">
        <v>64.11</v>
      </c>
      <c r="O919" s="8">
        <v>112.26</v>
      </c>
      <c r="P919" s="8">
        <v>16.87</v>
      </c>
      <c r="R919" s="6">
        <v>2472.1</v>
      </c>
      <c r="S919" s="6">
        <v>21349.63</v>
      </c>
      <c r="T919" s="6">
        <v>15128.65</v>
      </c>
      <c r="U919" s="6">
        <v>7368.37</v>
      </c>
      <c r="V919" s="6">
        <v>6374.68</v>
      </c>
      <c r="W919" s="6">
        <v>1000.74</v>
      </c>
      <c r="X919" s="6">
        <v>20099.75</v>
      </c>
      <c r="Y919" s="6">
        <v>26706.09</v>
      </c>
      <c r="Z919" s="6">
        <v>43.75</v>
      </c>
      <c r="AB919" s="20">
        <f ca="1">IFERROR(__xludf.DUMMYFUNCTION("""COMPUTED_VALUE"""),4425)</f>
        <v>4425</v>
      </c>
      <c r="AC919" s="20">
        <v>1342.6</v>
      </c>
    </row>
    <row r="920" spans="1:29">
      <c r="A920" s="5">
        <f t="shared" si="14"/>
        <v>42951</v>
      </c>
      <c r="B920" s="8">
        <v>39.1</v>
      </c>
      <c r="C920" s="8">
        <v>987.58</v>
      </c>
      <c r="D920" s="8">
        <v>72.680000000000007</v>
      </c>
      <c r="E920" s="8">
        <v>927.96</v>
      </c>
      <c r="F920" s="8">
        <v>99.6</v>
      </c>
      <c r="G920" s="8">
        <v>80.48</v>
      </c>
      <c r="H920" s="8">
        <v>133.18</v>
      </c>
      <c r="I920" s="8">
        <v>93.66</v>
      </c>
      <c r="J920" s="8">
        <v>48.91</v>
      </c>
      <c r="K920" s="8">
        <v>107.69</v>
      </c>
      <c r="L920" s="8">
        <v>45.5</v>
      </c>
      <c r="M920" s="8">
        <v>36.299999999999997</v>
      </c>
      <c r="N920" s="8">
        <v>63.1</v>
      </c>
      <c r="O920" s="8">
        <v>113.64</v>
      </c>
      <c r="P920" s="8">
        <v>16.61</v>
      </c>
      <c r="R920" s="6">
        <v>2476.83</v>
      </c>
      <c r="S920" s="6">
        <v>21414.34</v>
      </c>
      <c r="T920" s="6">
        <v>15257.97</v>
      </c>
      <c r="U920" s="6">
        <v>7511.71</v>
      </c>
      <c r="V920" s="6">
        <v>6351.56</v>
      </c>
      <c r="W920" s="6">
        <v>1012.15</v>
      </c>
      <c r="X920" s="6">
        <v>19959.84</v>
      </c>
      <c r="Y920" s="6">
        <v>26979.39</v>
      </c>
      <c r="Z920" s="6">
        <v>43.95</v>
      </c>
      <c r="AB920" s="20">
        <f ca="1">IFERROR(__xludf.DUMMYFUNCTION("""COMPUTED_VALUE"""),5819.13)</f>
        <v>5819.13</v>
      </c>
      <c r="AC920" s="20">
        <v>1331.7</v>
      </c>
    </row>
    <row r="921" spans="1:29">
      <c r="A921" s="5">
        <f t="shared" si="14"/>
        <v>42958</v>
      </c>
      <c r="B921" s="8">
        <v>39.369999999999997</v>
      </c>
      <c r="C921" s="8">
        <v>967.99</v>
      </c>
      <c r="D921" s="8">
        <v>72.5</v>
      </c>
      <c r="E921" s="8">
        <v>914.39</v>
      </c>
      <c r="F921" s="8">
        <v>99.15</v>
      </c>
      <c r="G921" s="8">
        <v>80.400000000000006</v>
      </c>
      <c r="H921" s="8">
        <v>133.1</v>
      </c>
      <c r="I921" s="8">
        <v>91.42</v>
      </c>
      <c r="J921" s="8">
        <v>48.06</v>
      </c>
      <c r="K921" s="8">
        <v>101.99</v>
      </c>
      <c r="L921" s="8">
        <v>45.59</v>
      </c>
      <c r="M921" s="8">
        <v>35.869999999999997</v>
      </c>
      <c r="N921" s="8">
        <v>62.38</v>
      </c>
      <c r="O921" s="8">
        <v>112.12</v>
      </c>
      <c r="P921" s="8">
        <v>17.04</v>
      </c>
      <c r="R921" s="6">
        <v>2441.3200000000002</v>
      </c>
      <c r="S921" s="6">
        <v>21637.74</v>
      </c>
      <c r="T921" s="6">
        <v>15033.38</v>
      </c>
      <c r="U921" s="6">
        <v>7309.96</v>
      </c>
      <c r="V921" s="6">
        <v>6256.56</v>
      </c>
      <c r="W921" s="6">
        <v>986.18</v>
      </c>
      <c r="X921" s="6">
        <v>19952.330000000002</v>
      </c>
      <c r="Y921" s="6">
        <v>27562.68</v>
      </c>
      <c r="Z921" s="6">
        <v>42.92</v>
      </c>
      <c r="AB921" s="20">
        <f ca="1">IFERROR(__xludf.DUMMYFUNCTION("""COMPUTED_VALUE"""),6024.86)</f>
        <v>6024.86</v>
      </c>
      <c r="AC921" s="20">
        <v>1361.4</v>
      </c>
    </row>
    <row r="922" spans="1:29">
      <c r="A922" s="5">
        <f t="shared" si="14"/>
        <v>42965</v>
      </c>
      <c r="B922" s="8">
        <v>39.380000000000003</v>
      </c>
      <c r="C922" s="8">
        <v>958.47</v>
      </c>
      <c r="D922" s="8">
        <v>72.489999999999995</v>
      </c>
      <c r="E922" s="8">
        <v>910.67</v>
      </c>
      <c r="F922" s="8">
        <v>100.89</v>
      </c>
      <c r="G922" s="8">
        <v>79.31</v>
      </c>
      <c r="H922" s="8">
        <v>132.63</v>
      </c>
      <c r="I922" s="8">
        <v>90.74</v>
      </c>
      <c r="J922" s="8">
        <v>47.69</v>
      </c>
      <c r="K922" s="8">
        <v>100.7</v>
      </c>
      <c r="L922" s="8">
        <v>45.67</v>
      </c>
      <c r="M922" s="8">
        <v>35.01</v>
      </c>
      <c r="N922" s="8">
        <v>61.49</v>
      </c>
      <c r="O922" s="8">
        <v>111.73</v>
      </c>
      <c r="P922" s="8">
        <v>16.64</v>
      </c>
      <c r="R922" s="6">
        <v>2425.5500000000002</v>
      </c>
      <c r="S922" s="6">
        <v>21580.07</v>
      </c>
      <c r="T922" s="6">
        <v>14952.33</v>
      </c>
      <c r="U922" s="6">
        <v>7323.98</v>
      </c>
      <c r="V922" s="6">
        <v>6216.53</v>
      </c>
      <c r="W922" s="6">
        <v>995.81</v>
      </c>
      <c r="X922" s="6">
        <v>19729.740000000002</v>
      </c>
      <c r="Y922" s="6">
        <v>26883.51</v>
      </c>
      <c r="Z922" s="6">
        <v>43.67</v>
      </c>
      <c r="AB922" s="20">
        <f ca="1">IFERROR(__xludf.DUMMYFUNCTION("""COMPUTED_VALUE"""),5752.01)</f>
        <v>5752.01</v>
      </c>
      <c r="AC922" s="20">
        <v>1358.8</v>
      </c>
    </row>
    <row r="923" spans="1:29">
      <c r="A923" s="5">
        <f t="shared" si="14"/>
        <v>42972</v>
      </c>
      <c r="B923" s="8">
        <v>39.97</v>
      </c>
      <c r="C923" s="8">
        <v>945.26</v>
      </c>
      <c r="D923" s="8">
        <v>72.819999999999993</v>
      </c>
      <c r="E923" s="8">
        <v>915.89</v>
      </c>
      <c r="F923" s="8">
        <v>100.09</v>
      </c>
      <c r="G923" s="8">
        <v>78.63</v>
      </c>
      <c r="H923" s="8">
        <v>131.68</v>
      </c>
      <c r="I923" s="8">
        <v>91.89</v>
      </c>
      <c r="J923" s="8">
        <v>48.68</v>
      </c>
      <c r="K923" s="8">
        <v>102.41</v>
      </c>
      <c r="L923" s="8">
        <v>45.57</v>
      </c>
      <c r="M923" s="8">
        <v>34.67</v>
      </c>
      <c r="N923" s="8">
        <v>62.94</v>
      </c>
      <c r="O923" s="8">
        <v>112.84</v>
      </c>
      <c r="P923" s="8">
        <v>17.14</v>
      </c>
      <c r="R923" s="6">
        <v>2443.0500000000002</v>
      </c>
      <c r="S923" s="6">
        <v>21830.31</v>
      </c>
      <c r="T923" s="6">
        <v>15055.99</v>
      </c>
      <c r="U923" s="6">
        <v>7401.46</v>
      </c>
      <c r="V923" s="6">
        <v>6265.64</v>
      </c>
      <c r="W923" s="6">
        <v>992.5</v>
      </c>
      <c r="X923" s="6">
        <v>19470.41</v>
      </c>
      <c r="Y923" s="6">
        <v>27047.57</v>
      </c>
      <c r="Z923" s="6">
        <v>44.93</v>
      </c>
      <c r="AB923" s="20">
        <f ca="1">IFERROR(__xludf.DUMMYFUNCTION("""COMPUTED_VALUE"""),7412.55)</f>
        <v>7412.55</v>
      </c>
      <c r="AC923" s="20">
        <v>1364.8</v>
      </c>
    </row>
    <row r="924" spans="1:29">
      <c r="A924" s="5">
        <f t="shared" si="14"/>
        <v>42979</v>
      </c>
      <c r="B924" s="8">
        <v>41.01</v>
      </c>
      <c r="C924" s="8">
        <v>978.25</v>
      </c>
      <c r="D924" s="8">
        <v>73.94</v>
      </c>
      <c r="E924" s="8">
        <v>937.34</v>
      </c>
      <c r="F924" s="8">
        <v>102.51</v>
      </c>
      <c r="G924" s="8">
        <v>78.37</v>
      </c>
      <c r="H924" s="8">
        <v>131.03</v>
      </c>
      <c r="I924" s="8">
        <v>91.7</v>
      </c>
      <c r="J924" s="8">
        <v>47.92</v>
      </c>
      <c r="K924" s="8">
        <v>101.5</v>
      </c>
      <c r="L924" s="8">
        <v>45.78</v>
      </c>
      <c r="M924" s="8">
        <v>35.090000000000003</v>
      </c>
      <c r="N924" s="8">
        <v>63.83</v>
      </c>
      <c r="O924" s="8">
        <v>113.03</v>
      </c>
      <c r="P924" s="8">
        <v>18.11</v>
      </c>
      <c r="R924" s="6">
        <v>2476.5500000000002</v>
      </c>
      <c r="S924" s="6">
        <v>22092.81</v>
      </c>
      <c r="T924" s="6">
        <v>15191.6</v>
      </c>
      <c r="U924" s="6">
        <v>7438.5</v>
      </c>
      <c r="V924" s="6">
        <v>6435.33</v>
      </c>
      <c r="W924" s="6">
        <v>997.51</v>
      </c>
      <c r="X924" s="6">
        <v>19452.61</v>
      </c>
      <c r="Y924" s="6">
        <v>27848.16</v>
      </c>
      <c r="Z924" s="6">
        <v>45.16</v>
      </c>
      <c r="AB924" s="20">
        <f ca="1">IFERROR(__xludf.DUMMYFUNCTION("""COMPUTED_VALUE"""),6346.7)</f>
        <v>6346.7</v>
      </c>
      <c r="AC924" s="20">
        <v>1397.1</v>
      </c>
    </row>
    <row r="925" spans="1:29">
      <c r="A925" s="5">
        <f t="shared" si="14"/>
        <v>42986</v>
      </c>
      <c r="B925" s="8">
        <v>39.659999999999997</v>
      </c>
      <c r="C925" s="8">
        <v>965.9</v>
      </c>
      <c r="D925" s="8">
        <v>73.98</v>
      </c>
      <c r="E925" s="8">
        <v>926.5</v>
      </c>
      <c r="F925" s="8">
        <v>103.35</v>
      </c>
      <c r="G925" s="8">
        <v>78.88</v>
      </c>
      <c r="H925" s="8">
        <v>130.97999999999999</v>
      </c>
      <c r="I925" s="8">
        <v>88.42</v>
      </c>
      <c r="J925" s="8">
        <v>46.11</v>
      </c>
      <c r="K925" s="8">
        <v>97.07</v>
      </c>
      <c r="L925" s="8">
        <v>46.3</v>
      </c>
      <c r="M925" s="8">
        <v>35.19</v>
      </c>
      <c r="N925" s="8">
        <v>64.27</v>
      </c>
      <c r="O925" s="8">
        <v>114.97</v>
      </c>
      <c r="P925" s="8">
        <v>17.809999999999999</v>
      </c>
      <c r="R925" s="6">
        <v>2461.4299999999998</v>
      </c>
      <c r="S925" s="6">
        <v>21858.32</v>
      </c>
      <c r="T925" s="6">
        <v>14985.32</v>
      </c>
      <c r="U925" s="6">
        <v>7377.6</v>
      </c>
      <c r="V925" s="6">
        <v>6360.19</v>
      </c>
      <c r="W925" s="6">
        <v>999.89</v>
      </c>
      <c r="X925" s="6">
        <v>19691.47</v>
      </c>
      <c r="Y925" s="6">
        <v>27953.16</v>
      </c>
      <c r="Z925" s="6">
        <v>44.89</v>
      </c>
      <c r="AB925" s="20">
        <f ca="1">IFERROR(__xludf.DUMMYFUNCTION("""COMPUTED_VALUE"""),7777.01)</f>
        <v>7777.01</v>
      </c>
      <c r="AC925" s="20">
        <v>1419.3</v>
      </c>
    </row>
    <row r="926" spans="1:29">
      <c r="A926" s="5">
        <f t="shared" si="14"/>
        <v>42993</v>
      </c>
      <c r="B926" s="8">
        <v>39.97</v>
      </c>
      <c r="C926" s="8">
        <v>986.79</v>
      </c>
      <c r="D926" s="8">
        <v>75.31</v>
      </c>
      <c r="E926" s="8">
        <v>920.29</v>
      </c>
      <c r="F926" s="8">
        <v>103.9</v>
      </c>
      <c r="G926" s="8">
        <v>80.38</v>
      </c>
      <c r="H926" s="8">
        <v>134.44999999999999</v>
      </c>
      <c r="I926" s="8">
        <v>91.62</v>
      </c>
      <c r="J926" s="8">
        <v>47.86</v>
      </c>
      <c r="K926" s="8">
        <v>98.52</v>
      </c>
      <c r="L926" s="8">
        <v>46.18</v>
      </c>
      <c r="M926" s="8">
        <v>37</v>
      </c>
      <c r="N926" s="8">
        <v>66.16</v>
      </c>
      <c r="O926" s="8">
        <v>117.69</v>
      </c>
      <c r="P926" s="8">
        <v>17.3</v>
      </c>
      <c r="R926" s="6">
        <v>2500.23</v>
      </c>
      <c r="S926" s="6">
        <v>21674.51</v>
      </c>
      <c r="T926" s="6">
        <v>15173.03</v>
      </c>
      <c r="U926" s="6">
        <v>7215.47</v>
      </c>
      <c r="V926" s="6">
        <v>6448.47</v>
      </c>
      <c r="W926" s="6">
        <v>1016.05</v>
      </c>
      <c r="X926" s="6">
        <v>19274.82</v>
      </c>
      <c r="Y926" s="6">
        <v>27668.47</v>
      </c>
      <c r="Z926" s="6">
        <v>45.59</v>
      </c>
      <c r="AB926" s="20">
        <f ca="1">IFERROR(__xludf.DUMMYFUNCTION("""COMPUTED_VALUE"""),8795.5)</f>
        <v>8795.5</v>
      </c>
      <c r="AC926" s="20">
        <v>1395.1</v>
      </c>
    </row>
    <row r="927" spans="1:29">
      <c r="A927" s="5">
        <f t="shared" si="14"/>
        <v>43000</v>
      </c>
      <c r="B927" s="8">
        <v>37.97</v>
      </c>
      <c r="C927" s="8">
        <v>955.1</v>
      </c>
      <c r="D927" s="8">
        <v>74.41</v>
      </c>
      <c r="E927" s="8">
        <v>928.53</v>
      </c>
      <c r="F927" s="8">
        <v>104.43</v>
      </c>
      <c r="G927" s="8">
        <v>79.53</v>
      </c>
      <c r="H927" s="8">
        <v>131.38999999999999</v>
      </c>
      <c r="I927" s="8">
        <v>94.83</v>
      </c>
      <c r="J927" s="8">
        <v>49.9</v>
      </c>
      <c r="K927" s="8">
        <v>98.6</v>
      </c>
      <c r="L927" s="8">
        <v>45.49</v>
      </c>
      <c r="M927" s="8">
        <v>37.18</v>
      </c>
      <c r="N927" s="8">
        <v>65.13</v>
      </c>
      <c r="O927" s="8">
        <v>120.63</v>
      </c>
      <c r="P927" s="8">
        <v>16.36</v>
      </c>
      <c r="R927" s="6">
        <v>2502.2199999999998</v>
      </c>
      <c r="S927" s="6">
        <v>21813.67</v>
      </c>
      <c r="T927" s="6">
        <v>15454.23</v>
      </c>
      <c r="U927" s="6">
        <v>7310.64</v>
      </c>
      <c r="V927" s="6">
        <v>6426.92</v>
      </c>
      <c r="W927" s="6">
        <v>1022.5</v>
      </c>
      <c r="X927" s="6">
        <v>19909.5</v>
      </c>
      <c r="Y927" s="6">
        <v>27807.59</v>
      </c>
      <c r="Z927" s="6">
        <v>45.38</v>
      </c>
      <c r="AB927" s="20">
        <f ca="1">IFERROR(__xludf.DUMMYFUNCTION("""COMPUTED_VALUE"""),10930.24)</f>
        <v>10930.24</v>
      </c>
      <c r="AC927" s="20">
        <v>1369.4</v>
      </c>
    </row>
    <row r="928" spans="1:29">
      <c r="A928" s="5">
        <f t="shared" si="14"/>
        <v>43007</v>
      </c>
      <c r="B928" s="8">
        <v>38.53</v>
      </c>
      <c r="C928" s="8">
        <v>961.35</v>
      </c>
      <c r="D928" s="8">
        <v>74.489999999999995</v>
      </c>
      <c r="E928" s="8">
        <v>959.11</v>
      </c>
      <c r="F928" s="8">
        <v>105.3</v>
      </c>
      <c r="G928" s="8">
        <v>78.14</v>
      </c>
      <c r="H928" s="8">
        <v>130.01</v>
      </c>
      <c r="I928" s="8">
        <v>95.51</v>
      </c>
      <c r="J928" s="8">
        <v>49.49</v>
      </c>
      <c r="K928" s="8">
        <v>98.57</v>
      </c>
      <c r="L928" s="8">
        <v>45.01</v>
      </c>
      <c r="M928" s="8">
        <v>38.08</v>
      </c>
      <c r="N928" s="8">
        <v>64.03</v>
      </c>
      <c r="O928" s="8">
        <v>119.17</v>
      </c>
      <c r="P928" s="8">
        <v>16.09</v>
      </c>
      <c r="R928" s="6">
        <v>2519.36</v>
      </c>
      <c r="S928" s="6">
        <v>21987.56</v>
      </c>
      <c r="T928" s="6">
        <v>15634.94</v>
      </c>
      <c r="U928" s="6">
        <v>7372.76</v>
      </c>
      <c r="V928" s="6">
        <v>6495.96</v>
      </c>
      <c r="W928" s="6">
        <v>1036.54</v>
      </c>
      <c r="X928" s="6">
        <v>20296.45</v>
      </c>
      <c r="Y928" s="6">
        <v>27880.53</v>
      </c>
      <c r="Z928" s="6">
        <v>44.81</v>
      </c>
      <c r="AB928" s="20">
        <f ca="1">IFERROR(__xludf.DUMMYFUNCTION("""COMPUTED_VALUE"""),10937.985)</f>
        <v>10937.985000000001</v>
      </c>
      <c r="AC928" s="20">
        <v>1357.6</v>
      </c>
    </row>
    <row r="929" spans="1:29">
      <c r="A929" s="5">
        <f t="shared" si="14"/>
        <v>43014</v>
      </c>
      <c r="B929" s="8">
        <v>38.83</v>
      </c>
      <c r="C929" s="8">
        <v>989.58</v>
      </c>
      <c r="D929" s="8">
        <v>76</v>
      </c>
      <c r="E929" s="8">
        <v>978.89</v>
      </c>
      <c r="F929" s="8">
        <v>105.56</v>
      </c>
      <c r="G929" s="8">
        <v>79</v>
      </c>
      <c r="H929" s="8">
        <v>133.22</v>
      </c>
      <c r="I929" s="8">
        <v>96.92</v>
      </c>
      <c r="J929" s="8">
        <v>48.81</v>
      </c>
      <c r="K929" s="8">
        <v>100.07</v>
      </c>
      <c r="L929" s="8">
        <v>45.49</v>
      </c>
      <c r="M929" s="8">
        <v>39.630000000000003</v>
      </c>
      <c r="N929" s="8">
        <v>64.55</v>
      </c>
      <c r="O929" s="8">
        <v>121.87</v>
      </c>
      <c r="P929" s="8">
        <v>16.59</v>
      </c>
      <c r="R929" s="6">
        <v>2549.33</v>
      </c>
      <c r="S929" s="6">
        <v>21797.79</v>
      </c>
      <c r="T929" s="6">
        <v>15728.32</v>
      </c>
      <c r="U929" s="6">
        <v>7522.87</v>
      </c>
      <c r="V929" s="6">
        <v>6590.18</v>
      </c>
      <c r="W929" s="6">
        <v>1043.33</v>
      </c>
      <c r="X929" s="6">
        <v>20356.28</v>
      </c>
      <c r="Y929" s="6">
        <v>27554.3</v>
      </c>
      <c r="Z929" s="6">
        <v>45.63</v>
      </c>
      <c r="AB929" s="20">
        <f ca="1">IFERROR(__xludf.DUMMYFUNCTION("""COMPUTED_VALUE"""),15309.98)</f>
        <v>15309.98</v>
      </c>
      <c r="AC929" s="20">
        <v>1350</v>
      </c>
    </row>
    <row r="930" spans="1:29">
      <c r="A930" s="5">
        <f t="shared" si="14"/>
        <v>43021</v>
      </c>
      <c r="B930" s="8">
        <v>39.25</v>
      </c>
      <c r="C930" s="8">
        <v>1002.94</v>
      </c>
      <c r="D930" s="8">
        <v>77.489999999999995</v>
      </c>
      <c r="E930" s="8">
        <v>989.68</v>
      </c>
      <c r="F930" s="8">
        <v>106.73</v>
      </c>
      <c r="G930" s="8">
        <v>86.62</v>
      </c>
      <c r="H930" s="8">
        <v>136.43</v>
      </c>
      <c r="I930" s="8">
        <v>95.86</v>
      </c>
      <c r="J930" s="8">
        <v>47.86</v>
      </c>
      <c r="K930" s="8">
        <v>97.38</v>
      </c>
      <c r="L930" s="8">
        <v>46.18</v>
      </c>
      <c r="M930" s="8">
        <v>39.67</v>
      </c>
      <c r="N930" s="8">
        <v>63.39</v>
      </c>
      <c r="O930" s="8">
        <v>123.38</v>
      </c>
      <c r="P930" s="8">
        <v>16.670000000000002</v>
      </c>
      <c r="R930" s="6">
        <v>2553.17</v>
      </c>
      <c r="S930" s="6">
        <v>22268.34</v>
      </c>
      <c r="T930" s="6">
        <v>15807.17</v>
      </c>
      <c r="U930" s="6">
        <v>7535.44</v>
      </c>
      <c r="V930" s="6">
        <v>6605.8</v>
      </c>
      <c r="W930" s="6">
        <v>1048.18</v>
      </c>
      <c r="X930" s="6">
        <v>20690.71</v>
      </c>
      <c r="Y930" s="6">
        <v>28458.04</v>
      </c>
      <c r="Z930" s="6">
        <v>46.66</v>
      </c>
      <c r="AB930" s="20">
        <f ca="1">IFERROR(__xludf.DUMMYFUNCTION("""COMPUTED_VALUE"""),19650.01)</f>
        <v>19650.009999999998</v>
      </c>
      <c r="AC930" s="20">
        <v>1380.4</v>
      </c>
    </row>
    <row r="931" spans="1:29">
      <c r="A931" s="5">
        <f t="shared" si="14"/>
        <v>43028</v>
      </c>
      <c r="B931" s="8">
        <v>39.06</v>
      </c>
      <c r="C931" s="8">
        <v>982.91</v>
      </c>
      <c r="D931" s="8">
        <v>78.81</v>
      </c>
      <c r="E931" s="8">
        <v>988.2</v>
      </c>
      <c r="F931" s="8">
        <v>108.66</v>
      </c>
      <c r="G931" s="8">
        <v>87.44</v>
      </c>
      <c r="H931" s="8">
        <v>142.4</v>
      </c>
      <c r="I931" s="8">
        <v>99.51</v>
      </c>
      <c r="J931" s="8">
        <v>49.53</v>
      </c>
      <c r="K931" s="8">
        <v>99.4</v>
      </c>
      <c r="L931" s="8">
        <v>46.38</v>
      </c>
      <c r="M931" s="8">
        <v>40.43</v>
      </c>
      <c r="N931" s="8">
        <v>63.88</v>
      </c>
      <c r="O931" s="8">
        <v>123.71</v>
      </c>
      <c r="P931" s="8">
        <v>16.03</v>
      </c>
      <c r="R931" s="6">
        <v>2575.21</v>
      </c>
      <c r="S931" s="6">
        <v>22349.59</v>
      </c>
      <c r="T931" s="6">
        <v>15857.22</v>
      </c>
      <c r="U931" s="6">
        <v>7523.23</v>
      </c>
      <c r="V931" s="6">
        <v>6629.05</v>
      </c>
      <c r="W931" s="6">
        <v>1049.5899999999999</v>
      </c>
      <c r="X931" s="6">
        <v>21155.18</v>
      </c>
      <c r="Y931" s="6">
        <v>28476.43</v>
      </c>
      <c r="Z931" s="6">
        <v>46.26</v>
      </c>
      <c r="AB931" s="20">
        <f ca="1">IFERROR(__xludf.DUMMYFUNCTION("""COMPUTED_VALUE"""),15075.89)</f>
        <v>15075.89</v>
      </c>
      <c r="AC931" s="20">
        <v>1356.2</v>
      </c>
    </row>
    <row r="932" spans="1:29">
      <c r="A932" s="5">
        <f t="shared" si="14"/>
        <v>43035</v>
      </c>
      <c r="B932" s="8">
        <v>40.76</v>
      </c>
      <c r="C932" s="8">
        <v>1100.95</v>
      </c>
      <c r="D932" s="8">
        <v>83.81</v>
      </c>
      <c r="E932" s="8">
        <v>1019.27</v>
      </c>
      <c r="F932" s="8">
        <v>107.55</v>
      </c>
      <c r="G932" s="8">
        <v>88.17</v>
      </c>
      <c r="H932" s="8">
        <v>141.78</v>
      </c>
      <c r="I932" s="8">
        <v>101.77</v>
      </c>
      <c r="J932" s="8">
        <v>48.87</v>
      </c>
      <c r="K932" s="8">
        <v>98.31</v>
      </c>
      <c r="L932" s="8">
        <v>46.07</v>
      </c>
      <c r="M932" s="8">
        <v>44.4</v>
      </c>
      <c r="N932" s="8">
        <v>58.24</v>
      </c>
      <c r="O932" s="8">
        <v>124.23</v>
      </c>
      <c r="P932" s="8">
        <v>14.68</v>
      </c>
      <c r="R932" s="6">
        <v>2581.0700000000002</v>
      </c>
      <c r="S932" s="6">
        <v>22405.09</v>
      </c>
      <c r="T932" s="6">
        <v>15953.51</v>
      </c>
      <c r="U932" s="6">
        <v>7505.03</v>
      </c>
      <c r="V932" s="6">
        <v>6701.26</v>
      </c>
      <c r="W932" s="6">
        <v>1064.26</v>
      </c>
      <c r="X932" s="6">
        <v>21457.64</v>
      </c>
      <c r="Y932" s="6">
        <v>28487.24</v>
      </c>
      <c r="Z932" s="6">
        <v>46.14</v>
      </c>
      <c r="AB932" s="20">
        <f ca="1">IFERROR(__xludf.DUMMYFUNCTION("""COMPUTED_VALUE"""),12839.99)</f>
        <v>12839.99</v>
      </c>
      <c r="AC932" s="20">
        <v>1349.1</v>
      </c>
    </row>
    <row r="933" spans="1:29">
      <c r="A933" s="5">
        <f t="shared" si="14"/>
        <v>43042</v>
      </c>
      <c r="B933" s="8">
        <v>43.13</v>
      </c>
      <c r="C933" s="8">
        <v>1111.5999999999999</v>
      </c>
      <c r="D933" s="8">
        <v>84.14</v>
      </c>
      <c r="E933" s="8">
        <v>1032.48</v>
      </c>
      <c r="F933" s="8">
        <v>109.71</v>
      </c>
      <c r="G933" s="8">
        <v>89.68</v>
      </c>
      <c r="H933" s="8">
        <v>140.08000000000001</v>
      </c>
      <c r="I933" s="8">
        <v>101.41</v>
      </c>
      <c r="J933" s="8">
        <v>47.42</v>
      </c>
      <c r="K933" s="8">
        <v>98.64</v>
      </c>
      <c r="L933" s="8">
        <v>45.97</v>
      </c>
      <c r="M933" s="8">
        <v>46.34</v>
      </c>
      <c r="N933" s="8">
        <v>56.06</v>
      </c>
      <c r="O933" s="8">
        <v>125.62</v>
      </c>
      <c r="P933" s="8">
        <v>14</v>
      </c>
      <c r="R933" s="6">
        <v>2587.84</v>
      </c>
      <c r="S933" s="6">
        <v>22773.67</v>
      </c>
      <c r="T933" s="6">
        <v>16020.16</v>
      </c>
      <c r="U933" s="6">
        <v>7560.35</v>
      </c>
      <c r="V933" s="6">
        <v>6764.44</v>
      </c>
      <c r="W933" s="6">
        <v>1071.47</v>
      </c>
      <c r="X933" s="6">
        <v>22008.45</v>
      </c>
      <c r="Y933" s="6">
        <v>28438.85</v>
      </c>
      <c r="Z933" s="6">
        <v>46.34</v>
      </c>
      <c r="AB933" s="20">
        <f ca="1">IFERROR(__xludf.DUMMYFUNCTION("""COMPUTED_VALUE"""),17098.99)</f>
        <v>17098.990000000002</v>
      </c>
      <c r="AC933" s="20">
        <v>1346.9</v>
      </c>
    </row>
    <row r="934" spans="1:29">
      <c r="A934" s="5">
        <f t="shared" si="14"/>
        <v>43049</v>
      </c>
      <c r="B934" s="8">
        <v>43.67</v>
      </c>
      <c r="C934" s="8">
        <v>1125.3499999999999</v>
      </c>
      <c r="D934" s="8">
        <v>83.87</v>
      </c>
      <c r="E934" s="8">
        <v>1028.07</v>
      </c>
      <c r="F934" s="8">
        <v>111.36</v>
      </c>
      <c r="G934" s="8">
        <v>90.92</v>
      </c>
      <c r="H934" s="8">
        <v>139.56</v>
      </c>
      <c r="I934" s="8">
        <v>97.51</v>
      </c>
      <c r="J934" s="8">
        <v>44.88</v>
      </c>
      <c r="K934" s="8">
        <v>104.78</v>
      </c>
      <c r="L934" s="8">
        <v>46.54</v>
      </c>
      <c r="M934" s="8">
        <v>45.58</v>
      </c>
      <c r="N934" s="8">
        <v>55.48</v>
      </c>
      <c r="O934" s="8">
        <v>124.49</v>
      </c>
      <c r="P934" s="8">
        <v>13.98</v>
      </c>
      <c r="R934" s="6">
        <v>2582.3000000000002</v>
      </c>
      <c r="S934" s="6">
        <v>22871.72</v>
      </c>
      <c r="T934" s="6">
        <v>16039.26</v>
      </c>
      <c r="U934" s="6">
        <v>7432.99</v>
      </c>
      <c r="V934" s="6">
        <v>6750.94</v>
      </c>
      <c r="W934" s="6">
        <v>1046.81</v>
      </c>
      <c r="X934" s="6">
        <v>22539.119999999999</v>
      </c>
      <c r="Y934" s="6">
        <v>28603.61</v>
      </c>
      <c r="Z934" s="6">
        <v>46.29</v>
      </c>
      <c r="AB934" s="20">
        <f ca="1">IFERROR(__xludf.DUMMYFUNCTION("""COMPUTED_VALUE"""),14187.95)</f>
        <v>14187.95</v>
      </c>
      <c r="AC934" s="20">
        <v>1354.5</v>
      </c>
    </row>
    <row r="935" spans="1:29">
      <c r="A935" s="5">
        <f t="shared" si="14"/>
        <v>43056</v>
      </c>
      <c r="B935" s="8">
        <v>42.54</v>
      </c>
      <c r="C935" s="8">
        <v>1129.8800000000001</v>
      </c>
      <c r="D935" s="8">
        <v>82.4</v>
      </c>
      <c r="E935" s="8">
        <v>1019.09</v>
      </c>
      <c r="F935" s="8">
        <v>111.88</v>
      </c>
      <c r="G935" s="8">
        <v>97.47</v>
      </c>
      <c r="H935" s="8">
        <v>138</v>
      </c>
      <c r="I935" s="8">
        <v>98.14</v>
      </c>
      <c r="J935" s="8">
        <v>45.42</v>
      </c>
      <c r="K935" s="8">
        <v>103.44</v>
      </c>
      <c r="L935" s="8">
        <v>45.71</v>
      </c>
      <c r="M935" s="8">
        <v>44.63</v>
      </c>
      <c r="N935" s="8">
        <v>55.2</v>
      </c>
      <c r="O935" s="8">
        <v>123.29</v>
      </c>
      <c r="P935" s="8">
        <v>14.07</v>
      </c>
      <c r="R935" s="6">
        <v>2578.85</v>
      </c>
      <c r="S935" s="6">
        <v>23328.63</v>
      </c>
      <c r="T935" s="6">
        <v>15998.57</v>
      </c>
      <c r="U935" s="6">
        <v>7380.68</v>
      </c>
      <c r="V935" s="6">
        <v>6782.79</v>
      </c>
      <c r="W935" s="6">
        <v>1030.01</v>
      </c>
      <c r="X935" s="6">
        <v>22681.42</v>
      </c>
      <c r="Y935" s="6">
        <v>29120.92</v>
      </c>
      <c r="Z935" s="6">
        <v>46.82</v>
      </c>
      <c r="AB935" s="20">
        <f ca="1">IFERROR(__xludf.DUMMYFUNCTION("""COMPUTED_VALUE"""),12762.8)</f>
        <v>12762.8</v>
      </c>
      <c r="AC935" s="20">
        <v>1378</v>
      </c>
    </row>
    <row r="936" spans="1:29">
      <c r="A936" s="5">
        <f t="shared" si="14"/>
        <v>43063</v>
      </c>
      <c r="B936" s="8">
        <v>43.74</v>
      </c>
      <c r="C936" s="8">
        <v>1186</v>
      </c>
      <c r="D936" s="8">
        <v>83.26</v>
      </c>
      <c r="E936" s="8">
        <v>1040.6099999999999</v>
      </c>
      <c r="F936" s="8">
        <v>109.82</v>
      </c>
      <c r="G936" s="8">
        <v>96.62</v>
      </c>
      <c r="H936" s="8">
        <v>138.01</v>
      </c>
      <c r="I936" s="8">
        <v>98.32</v>
      </c>
      <c r="J936" s="8">
        <v>47.01</v>
      </c>
      <c r="K936" s="8">
        <v>102.64</v>
      </c>
      <c r="L936" s="8">
        <v>45.88</v>
      </c>
      <c r="M936" s="8">
        <v>44.75</v>
      </c>
      <c r="N936" s="8">
        <v>54.35</v>
      </c>
      <c r="O936" s="8">
        <v>126.05</v>
      </c>
      <c r="P936" s="8">
        <v>14.1</v>
      </c>
      <c r="R936" s="6">
        <v>2602.42</v>
      </c>
      <c r="S936" s="6">
        <v>23434.19</v>
      </c>
      <c r="T936" s="6">
        <v>16108.09</v>
      </c>
      <c r="U936" s="6">
        <v>7409.64</v>
      </c>
      <c r="V936" s="6">
        <v>6889.16</v>
      </c>
      <c r="W936" s="6">
        <v>1041.77</v>
      </c>
      <c r="X936" s="6">
        <v>22396.799999999999</v>
      </c>
      <c r="Y936" s="6">
        <v>29199.040000000001</v>
      </c>
      <c r="Z936" s="6">
        <v>47.71</v>
      </c>
      <c r="AB936" s="20">
        <f ca="1">IFERROR(__xludf.DUMMYFUNCTION("""COMPUTED_VALUE"""),11319)</f>
        <v>11319</v>
      </c>
      <c r="AC936" s="20">
        <v>1371.6</v>
      </c>
    </row>
    <row r="937" spans="1:29">
      <c r="A937" s="5">
        <f t="shared" si="14"/>
        <v>43070</v>
      </c>
      <c r="B937" s="8">
        <v>42.76</v>
      </c>
      <c r="C937" s="8">
        <v>1162.3499999999999</v>
      </c>
      <c r="D937" s="8">
        <v>84.26</v>
      </c>
      <c r="E937" s="8">
        <v>1010.17</v>
      </c>
      <c r="F937" s="8">
        <v>111.97</v>
      </c>
      <c r="G937" s="8">
        <v>97.35</v>
      </c>
      <c r="H937" s="8">
        <v>139.97999999999999</v>
      </c>
      <c r="I937" s="8">
        <v>104.79</v>
      </c>
      <c r="J937" s="8">
        <v>51.25</v>
      </c>
      <c r="K937" s="8">
        <v>105.25</v>
      </c>
      <c r="L937" s="8">
        <v>45.97</v>
      </c>
      <c r="M937" s="8">
        <v>44.68</v>
      </c>
      <c r="N937" s="8">
        <v>55.87</v>
      </c>
      <c r="O937" s="8">
        <v>124.36</v>
      </c>
      <c r="P937" s="8">
        <v>14.07</v>
      </c>
      <c r="R937" s="6">
        <v>2642.22</v>
      </c>
      <c r="S937" s="6">
        <v>23539.19</v>
      </c>
      <c r="T937" s="6">
        <v>16038.97</v>
      </c>
      <c r="U937" s="6">
        <v>7300.49</v>
      </c>
      <c r="V937" s="6">
        <v>6847.59</v>
      </c>
      <c r="W937" s="6">
        <v>1030.43</v>
      </c>
      <c r="X937" s="6">
        <v>22550.85</v>
      </c>
      <c r="Y937" s="6">
        <v>29866.32</v>
      </c>
      <c r="Z937" s="6">
        <v>45.84</v>
      </c>
      <c r="AB937" s="20">
        <f ca="1">IFERROR(__xludf.DUMMYFUNCTION("""COMPUTED_VALUE"""),9240)</f>
        <v>9240</v>
      </c>
      <c r="AC937" s="20">
        <v>1362.8</v>
      </c>
    </row>
    <row r="938" spans="1:29">
      <c r="A938" s="5">
        <f t="shared" si="14"/>
        <v>43077</v>
      </c>
      <c r="B938" s="8">
        <v>42.34</v>
      </c>
      <c r="C938" s="8">
        <v>1162</v>
      </c>
      <c r="D938" s="8">
        <v>84.16</v>
      </c>
      <c r="E938" s="8">
        <v>1037.05</v>
      </c>
      <c r="F938" s="8">
        <v>110.73</v>
      </c>
      <c r="G938" s="8">
        <v>96.55</v>
      </c>
      <c r="H938" s="8">
        <v>140.59</v>
      </c>
      <c r="I938" s="8">
        <v>105.93</v>
      </c>
      <c r="J938" s="8">
        <v>51.09</v>
      </c>
      <c r="K938" s="8">
        <v>104.23</v>
      </c>
      <c r="L938" s="8">
        <v>45.31</v>
      </c>
      <c r="M938" s="8">
        <v>43.35</v>
      </c>
      <c r="N938" s="8">
        <v>55.57</v>
      </c>
      <c r="O938" s="8">
        <v>124.45</v>
      </c>
      <c r="P938" s="8">
        <v>13.65</v>
      </c>
      <c r="R938" s="6">
        <v>2651.5</v>
      </c>
      <c r="S938" s="6">
        <v>23422.21</v>
      </c>
      <c r="T938" s="6">
        <v>16096.07</v>
      </c>
      <c r="U938" s="6">
        <v>7393.96</v>
      </c>
      <c r="V938" s="6">
        <v>6840.08</v>
      </c>
      <c r="W938" s="6">
        <v>1045.49</v>
      </c>
      <c r="X938" s="6">
        <v>22819.03</v>
      </c>
      <c r="Y938" s="6">
        <v>29074.240000000002</v>
      </c>
      <c r="Z938" s="6">
        <v>45.94</v>
      </c>
      <c r="AB938" s="20">
        <f ca="1">IFERROR(__xludf.DUMMYFUNCTION("""COMPUTED_VALUE"""),8547.49)</f>
        <v>8547.49</v>
      </c>
      <c r="AC938" s="20">
        <v>1328.1</v>
      </c>
    </row>
    <row r="939" spans="1:29">
      <c r="A939" s="5">
        <f t="shared" si="14"/>
        <v>43084</v>
      </c>
      <c r="B939" s="8">
        <v>43.49</v>
      </c>
      <c r="C939" s="8">
        <v>1179.1400000000001</v>
      </c>
      <c r="D939" s="8">
        <v>86.85</v>
      </c>
      <c r="E939" s="8">
        <v>1064.19</v>
      </c>
      <c r="F939" s="8">
        <v>112.6</v>
      </c>
      <c r="G939" s="8">
        <v>97.11</v>
      </c>
      <c r="H939" s="8">
        <v>142.46</v>
      </c>
      <c r="I939" s="8">
        <v>106.14</v>
      </c>
      <c r="J939" s="8">
        <v>52.67</v>
      </c>
      <c r="K939" s="8">
        <v>111.27</v>
      </c>
      <c r="L939" s="8">
        <v>46.19</v>
      </c>
      <c r="M939" s="8">
        <v>44.56</v>
      </c>
      <c r="N939" s="8">
        <v>56.24</v>
      </c>
      <c r="O939" s="8">
        <v>124.34</v>
      </c>
      <c r="P939" s="8">
        <v>14.06</v>
      </c>
      <c r="R939" s="6">
        <v>2675.81</v>
      </c>
      <c r="S939" s="6">
        <v>23358.240000000002</v>
      </c>
      <c r="T939" s="6">
        <v>16041.98</v>
      </c>
      <c r="U939" s="6">
        <v>7490.57</v>
      </c>
      <c r="V939" s="6">
        <v>6936.58</v>
      </c>
      <c r="W939" s="6">
        <v>1038.24</v>
      </c>
      <c r="X939" s="6">
        <v>22811.08</v>
      </c>
      <c r="Y939" s="6">
        <v>28639.85</v>
      </c>
      <c r="Z939" s="6">
        <v>46.17</v>
      </c>
      <c r="AB939" s="20">
        <f ca="1">IFERROR(__xludf.DUMMYFUNCTION("""COMPUTED_VALUE"""),11121.5)</f>
        <v>11121.5</v>
      </c>
      <c r="AC939" s="20">
        <v>1337.4</v>
      </c>
    </row>
    <row r="940" spans="1:29">
      <c r="A940" s="5">
        <f t="shared" si="14"/>
        <v>43091</v>
      </c>
      <c r="B940" s="8">
        <v>43.75</v>
      </c>
      <c r="C940" s="8">
        <v>1168.3599999999999</v>
      </c>
      <c r="D940" s="8">
        <v>85.51</v>
      </c>
      <c r="E940" s="8">
        <v>1060.1199999999999</v>
      </c>
      <c r="F940" s="8">
        <v>113.82</v>
      </c>
      <c r="G940" s="8">
        <v>98.21</v>
      </c>
      <c r="H940" s="8">
        <v>140.12</v>
      </c>
      <c r="I940" s="8">
        <v>107.45</v>
      </c>
      <c r="J940" s="8">
        <v>53.19</v>
      </c>
      <c r="K940" s="8">
        <v>108.67</v>
      </c>
      <c r="L940" s="8">
        <v>45.59</v>
      </c>
      <c r="M940" s="8">
        <v>46.7</v>
      </c>
      <c r="N940" s="8">
        <v>56.36</v>
      </c>
      <c r="O940" s="8">
        <v>128.32</v>
      </c>
      <c r="P940" s="8">
        <v>14.47</v>
      </c>
      <c r="R940" s="6">
        <v>2683.34</v>
      </c>
      <c r="S940" s="6">
        <v>23557.99</v>
      </c>
      <c r="T940" s="6">
        <v>16165.27</v>
      </c>
      <c r="U940" s="6">
        <v>7592.66</v>
      </c>
      <c r="V940" s="6">
        <v>6959.96</v>
      </c>
      <c r="W940" s="6">
        <v>1041.04</v>
      </c>
      <c r="X940" s="6">
        <v>22553.22</v>
      </c>
      <c r="Y940" s="6">
        <v>28848.11</v>
      </c>
      <c r="Z940" s="6">
        <v>46.5</v>
      </c>
      <c r="AB940" s="20">
        <f ca="1">IFERROR(__xludf.DUMMYFUNCTION("""COMPUTED_VALUE"""),9688.62)</f>
        <v>9688.6200000000008</v>
      </c>
      <c r="AC940" s="20">
        <v>1359.8</v>
      </c>
    </row>
    <row r="941" spans="1:29">
      <c r="A941" s="5">
        <f t="shared" si="14"/>
        <v>43098</v>
      </c>
      <c r="B941" s="8">
        <v>42.31</v>
      </c>
      <c r="C941" s="8">
        <v>1169.47</v>
      </c>
      <c r="D941" s="8">
        <v>85.54</v>
      </c>
      <c r="E941" s="8">
        <v>1046.4000000000001</v>
      </c>
      <c r="F941" s="8">
        <v>112.69</v>
      </c>
      <c r="G941" s="8">
        <v>98.75</v>
      </c>
      <c r="H941" s="8">
        <v>139.72</v>
      </c>
      <c r="I941" s="8">
        <v>106.94</v>
      </c>
      <c r="J941" s="8">
        <v>52.93</v>
      </c>
      <c r="K941" s="8">
        <v>107.51</v>
      </c>
      <c r="L941" s="8">
        <v>45.88</v>
      </c>
      <c r="M941" s="8">
        <v>46.16</v>
      </c>
      <c r="N941" s="8">
        <v>56.27</v>
      </c>
      <c r="O941" s="8">
        <v>127.17</v>
      </c>
      <c r="P941" s="8">
        <v>14.47</v>
      </c>
      <c r="R941" s="6">
        <v>2673.61</v>
      </c>
      <c r="S941" s="6">
        <v>24231.59</v>
      </c>
      <c r="T941" s="6">
        <v>16209.13</v>
      </c>
      <c r="U941" s="6">
        <v>7687.77</v>
      </c>
      <c r="V941" s="6">
        <v>6903.39</v>
      </c>
      <c r="W941" s="6">
        <v>1032.74</v>
      </c>
      <c r="X941" s="6">
        <v>22902.76</v>
      </c>
      <c r="Y941" s="6">
        <v>29578.01</v>
      </c>
      <c r="Z941" s="6">
        <v>47.12</v>
      </c>
      <c r="AB941" s="20">
        <f ca="1">IFERROR(__xludf.DUMMYFUNCTION("""COMPUTED_VALUE"""),11432.5)</f>
        <v>11432.5</v>
      </c>
      <c r="AC941" s="20">
        <v>1391.9</v>
      </c>
    </row>
    <row r="942" spans="1:29">
      <c r="A942" s="5">
        <f t="shared" si="14"/>
        <v>43105</v>
      </c>
      <c r="B942" s="8">
        <v>43.75</v>
      </c>
      <c r="C942" s="8">
        <v>1229.1400000000001</v>
      </c>
      <c r="D942" s="8">
        <v>88.19</v>
      </c>
      <c r="E942" s="8">
        <v>1102.23</v>
      </c>
      <c r="F942" s="8">
        <v>114.02</v>
      </c>
      <c r="G942" s="8">
        <v>100.13</v>
      </c>
      <c r="H942" s="8">
        <v>141.71</v>
      </c>
      <c r="I942" s="8">
        <v>108.34</v>
      </c>
      <c r="J942" s="8">
        <v>52.48</v>
      </c>
      <c r="K942" s="8">
        <v>111.62</v>
      </c>
      <c r="L942" s="8">
        <v>46.07</v>
      </c>
      <c r="M942" s="8">
        <v>44.74</v>
      </c>
      <c r="N942" s="8">
        <v>56.99</v>
      </c>
      <c r="O942" s="8">
        <v>133.86000000000001</v>
      </c>
      <c r="P942" s="8">
        <v>14.95</v>
      </c>
      <c r="R942" s="6">
        <v>2743.15</v>
      </c>
      <c r="S942" s="6">
        <v>24329.16</v>
      </c>
      <c r="T942" s="6">
        <v>16349.44</v>
      </c>
      <c r="U942" s="6">
        <v>7724.22</v>
      </c>
      <c r="V942" s="6">
        <v>7136.56</v>
      </c>
      <c r="W942" s="6">
        <v>1061.69</v>
      </c>
      <c r="X942" s="6">
        <v>22764.94</v>
      </c>
      <c r="Y942" s="6">
        <v>29919.15</v>
      </c>
      <c r="Z942" s="6">
        <v>49.13</v>
      </c>
      <c r="AB942" s="20">
        <f ca="1">IFERROR(__xludf.DUMMYFUNCTION("""COMPUTED_VALUE"""),8795.44)</f>
        <v>8795.44</v>
      </c>
      <c r="AC942" s="20">
        <v>1408.3</v>
      </c>
    </row>
    <row r="943" spans="1:29">
      <c r="A943" s="5">
        <f t="shared" si="14"/>
        <v>43112</v>
      </c>
      <c r="B943" s="8">
        <v>44.27</v>
      </c>
      <c r="C943" s="8">
        <v>1305.2</v>
      </c>
      <c r="D943" s="8">
        <v>89.6</v>
      </c>
      <c r="E943" s="8">
        <v>1122.26</v>
      </c>
      <c r="F943" s="8">
        <v>118.86</v>
      </c>
      <c r="G943" s="8">
        <v>100.87</v>
      </c>
      <c r="H943" s="8">
        <v>145.76</v>
      </c>
      <c r="I943" s="8">
        <v>112.67</v>
      </c>
      <c r="J943" s="8">
        <v>51.86</v>
      </c>
      <c r="K943" s="8">
        <v>112.47</v>
      </c>
      <c r="L943" s="8">
        <v>46.15</v>
      </c>
      <c r="M943" s="8">
        <v>43.24</v>
      </c>
      <c r="N943" s="8">
        <v>58.66</v>
      </c>
      <c r="O943" s="8">
        <v>137.19999999999999</v>
      </c>
      <c r="P943" s="8">
        <v>15.12</v>
      </c>
      <c r="R943" s="6">
        <v>2786.24</v>
      </c>
      <c r="S943" s="6">
        <v>24651.74</v>
      </c>
      <c r="T943" s="6">
        <v>16308.18</v>
      </c>
      <c r="U943" s="6">
        <v>7778.64</v>
      </c>
      <c r="V943" s="6">
        <v>7261.06</v>
      </c>
      <c r="W943" s="6">
        <v>1066.79</v>
      </c>
      <c r="X943" s="6">
        <v>23714.53</v>
      </c>
      <c r="Y943" s="6">
        <v>30814.639999999999</v>
      </c>
      <c r="Z943" s="6">
        <v>49.51</v>
      </c>
      <c r="AB943" s="20">
        <f ca="1">IFERROR(__xludf.DUMMYFUNCTION("""COMPUTED_VALUE"""),7857.6)</f>
        <v>7857.6</v>
      </c>
      <c r="AC943" s="20">
        <v>1425.7</v>
      </c>
    </row>
    <row r="944" spans="1:29">
      <c r="A944" s="5">
        <f t="shared" si="14"/>
        <v>43119</v>
      </c>
      <c r="B944" s="8">
        <v>44.62</v>
      </c>
      <c r="C944" s="8">
        <v>1294.58</v>
      </c>
      <c r="D944" s="8">
        <v>90</v>
      </c>
      <c r="E944" s="8">
        <v>1137.51</v>
      </c>
      <c r="F944" s="8">
        <v>120.09</v>
      </c>
      <c r="G944" s="8">
        <v>104.59</v>
      </c>
      <c r="H944" s="8">
        <v>147.36000000000001</v>
      </c>
      <c r="I944" s="8">
        <v>113.01</v>
      </c>
      <c r="J944" s="8">
        <v>51.91</v>
      </c>
      <c r="K944" s="8">
        <v>110.59</v>
      </c>
      <c r="L944" s="8">
        <v>47.16</v>
      </c>
      <c r="M944" s="8">
        <v>44.82</v>
      </c>
      <c r="N944" s="8">
        <v>61.28</v>
      </c>
      <c r="O944" s="8">
        <v>139.85</v>
      </c>
      <c r="P944" s="8">
        <v>14.37</v>
      </c>
      <c r="R944" s="6">
        <v>2810.3</v>
      </c>
      <c r="S944" s="6">
        <v>24754.06</v>
      </c>
      <c r="T944" s="6">
        <v>16353.46</v>
      </c>
      <c r="U944" s="6">
        <v>7730.79</v>
      </c>
      <c r="V944" s="6">
        <v>7336.38</v>
      </c>
      <c r="W944" s="6">
        <v>1073.77</v>
      </c>
      <c r="X944" s="6">
        <v>23653.82</v>
      </c>
      <c r="Y944" s="6">
        <v>31412.54</v>
      </c>
      <c r="Z944" s="6">
        <v>50.44</v>
      </c>
      <c r="AB944" s="20">
        <f ca="1">IFERROR(__xludf.DUMMYFUNCTION("""COMPUTED_VALUE"""),8531.34)</f>
        <v>8531.34</v>
      </c>
      <c r="AC944" s="20">
        <v>1425.9</v>
      </c>
    </row>
    <row r="945" spans="1:29">
      <c r="A945" s="5">
        <f t="shared" si="14"/>
        <v>43126</v>
      </c>
      <c r="B945" s="8">
        <v>42.88</v>
      </c>
      <c r="C945" s="8">
        <v>1402.05</v>
      </c>
      <c r="D945" s="8">
        <v>94.06</v>
      </c>
      <c r="E945" s="8">
        <v>1175.8399999999999</v>
      </c>
      <c r="F945" s="8">
        <v>122.7</v>
      </c>
      <c r="G945" s="8">
        <v>108.39</v>
      </c>
      <c r="H945" s="8">
        <v>145.33000000000001</v>
      </c>
      <c r="I945" s="8">
        <v>116.32</v>
      </c>
      <c r="J945" s="8">
        <v>54.72</v>
      </c>
      <c r="K945" s="8">
        <v>112.19</v>
      </c>
      <c r="L945" s="8">
        <v>48.53</v>
      </c>
      <c r="M945" s="8">
        <v>50.08</v>
      </c>
      <c r="N945" s="8">
        <v>62.04</v>
      </c>
      <c r="O945" s="8">
        <v>139.56</v>
      </c>
      <c r="P945" s="8">
        <v>14.75</v>
      </c>
      <c r="R945" s="6">
        <v>2872.87</v>
      </c>
      <c r="S945" s="6">
        <v>24719.22</v>
      </c>
      <c r="T945" s="6">
        <v>16239.22</v>
      </c>
      <c r="U945" s="6">
        <v>7665.54</v>
      </c>
      <c r="V945" s="6">
        <v>7505.77</v>
      </c>
      <c r="W945" s="6">
        <v>1072.3900000000001</v>
      </c>
      <c r="X945" s="6">
        <v>23808.06</v>
      </c>
      <c r="Y945" s="6">
        <v>32254.89</v>
      </c>
      <c r="Z945" s="6">
        <v>52.08</v>
      </c>
      <c r="AB945" s="20">
        <f ca="1">IFERROR(__xludf.DUMMYFUNCTION("""COMPUTED_VALUE"""),6928.5)</f>
        <v>6928.5</v>
      </c>
      <c r="AC945" s="20">
        <v>1453.7</v>
      </c>
    </row>
    <row r="946" spans="1:29">
      <c r="A946" s="5">
        <f t="shared" si="14"/>
        <v>43133</v>
      </c>
      <c r="B946" s="8">
        <v>40.130000000000003</v>
      </c>
      <c r="C946" s="8">
        <v>1429.95</v>
      </c>
      <c r="D946" s="8">
        <v>91.78</v>
      </c>
      <c r="E946" s="8">
        <v>1111.9000000000001</v>
      </c>
      <c r="F946" s="8">
        <v>126.32</v>
      </c>
      <c r="G946" s="8">
        <v>104.48</v>
      </c>
      <c r="H946" s="8">
        <v>137.68</v>
      </c>
      <c r="I946" s="8">
        <v>114.28</v>
      </c>
      <c r="J946" s="8">
        <v>52.98</v>
      </c>
      <c r="K946" s="8">
        <v>108.7</v>
      </c>
      <c r="L946" s="8">
        <v>46.73</v>
      </c>
      <c r="M946" s="8">
        <v>46.15</v>
      </c>
      <c r="N946" s="8">
        <v>58.56</v>
      </c>
      <c r="O946" s="8">
        <v>136.62</v>
      </c>
      <c r="P946" s="8">
        <v>13.74</v>
      </c>
      <c r="R946" s="6">
        <v>2762.13</v>
      </c>
      <c r="S946" s="6">
        <v>25295.87</v>
      </c>
      <c r="T946" s="6">
        <v>15606.03</v>
      </c>
      <c r="U946" s="6">
        <v>7443.43</v>
      </c>
      <c r="V946" s="6">
        <v>7240.95</v>
      </c>
      <c r="W946" s="6">
        <v>1043.52</v>
      </c>
      <c r="X946" s="6">
        <v>23631.88</v>
      </c>
      <c r="Y946" s="6">
        <v>33154.120000000003</v>
      </c>
      <c r="Z946" s="6">
        <v>49.05</v>
      </c>
      <c r="AB946" s="20">
        <f ca="1">IFERROR(__xludf.DUMMYFUNCTION("""COMPUTED_VALUE"""),6894.01)</f>
        <v>6894.01</v>
      </c>
      <c r="AC946" s="20">
        <v>1434.6</v>
      </c>
    </row>
    <row r="947" spans="1:29">
      <c r="A947" s="5">
        <f t="shared" si="14"/>
        <v>43140</v>
      </c>
      <c r="B947" s="8">
        <v>39.1</v>
      </c>
      <c r="C947" s="8">
        <v>1339.6</v>
      </c>
      <c r="D947" s="8">
        <v>88.18</v>
      </c>
      <c r="E947" s="8">
        <v>1037.78</v>
      </c>
      <c r="F947" s="8">
        <v>120.91</v>
      </c>
      <c r="G947" s="8">
        <v>99.37</v>
      </c>
      <c r="H947" s="8">
        <v>129.53</v>
      </c>
      <c r="I947" s="8">
        <v>110.04</v>
      </c>
      <c r="J947" s="8">
        <v>49.88</v>
      </c>
      <c r="K947" s="8">
        <v>103.09</v>
      </c>
      <c r="L947" s="8">
        <v>43.13</v>
      </c>
      <c r="M947" s="8">
        <v>43.95</v>
      </c>
      <c r="N947" s="8">
        <v>54.87</v>
      </c>
      <c r="O947" s="8">
        <v>136.57</v>
      </c>
      <c r="P947" s="8">
        <v>13.06</v>
      </c>
      <c r="R947" s="6">
        <v>2619.5500000000002</v>
      </c>
      <c r="S947" s="6">
        <v>25803.19</v>
      </c>
      <c r="T947" s="6">
        <v>15034.53</v>
      </c>
      <c r="U947" s="6">
        <v>7092.43</v>
      </c>
      <c r="V947" s="6">
        <v>6874.49</v>
      </c>
      <c r="W947" s="6">
        <v>987.55</v>
      </c>
      <c r="X947" s="6">
        <v>23274.53</v>
      </c>
      <c r="Y947" s="6">
        <v>32601.78</v>
      </c>
      <c r="Z947" s="6">
        <v>46.42</v>
      </c>
      <c r="AB947" s="20">
        <f ca="1">IFERROR(__xludf.DUMMYFUNCTION("""COMPUTED_VALUE"""),8003.11)</f>
        <v>8003.11</v>
      </c>
      <c r="AC947" s="20">
        <v>1410.1</v>
      </c>
    </row>
    <row r="948" spans="1:29">
      <c r="A948" s="5">
        <f t="shared" si="14"/>
        <v>43147</v>
      </c>
      <c r="B948" s="8">
        <v>43.11</v>
      </c>
      <c r="C948" s="8">
        <v>1448.69</v>
      </c>
      <c r="D948" s="8">
        <v>92</v>
      </c>
      <c r="E948" s="8">
        <v>1094.8</v>
      </c>
      <c r="F948" s="8">
        <v>116.32</v>
      </c>
      <c r="G948" s="8">
        <v>104.78</v>
      </c>
      <c r="H948" s="8">
        <v>133.15</v>
      </c>
      <c r="I948" s="8">
        <v>114.68</v>
      </c>
      <c r="J948" s="8">
        <v>50.15</v>
      </c>
      <c r="K948" s="8">
        <v>106.53</v>
      </c>
      <c r="L948" s="8">
        <v>44.98</v>
      </c>
      <c r="M948" s="8">
        <v>45.56</v>
      </c>
      <c r="N948" s="8">
        <v>56.29</v>
      </c>
      <c r="O948" s="8">
        <v>136.19999999999999</v>
      </c>
      <c r="P948" s="8">
        <v>13.18</v>
      </c>
      <c r="R948" s="6">
        <v>2732.22</v>
      </c>
      <c r="S948" s="6">
        <v>26071.72</v>
      </c>
      <c r="T948" s="6">
        <v>15452.64</v>
      </c>
      <c r="U948" s="6">
        <v>7294.7</v>
      </c>
      <c r="V948" s="6">
        <v>7239.47</v>
      </c>
      <c r="W948" s="6">
        <v>1021</v>
      </c>
      <c r="X948" s="6">
        <v>21382.62</v>
      </c>
      <c r="Y948" s="6">
        <v>29507.42</v>
      </c>
      <c r="Z948" s="6">
        <v>49.54</v>
      </c>
      <c r="AB948" s="20">
        <f ca="1">IFERROR(__xludf.DUMMYFUNCTION("""COMPUTED_VALUE"""),8915.42)</f>
        <v>8915.42</v>
      </c>
      <c r="AC948" s="20">
        <v>1452.8</v>
      </c>
    </row>
    <row r="949" spans="1:29">
      <c r="A949" s="5">
        <f t="shared" si="14"/>
        <v>43154</v>
      </c>
      <c r="B949" s="8">
        <v>43.88</v>
      </c>
      <c r="C949" s="8">
        <v>1500</v>
      </c>
      <c r="D949" s="8">
        <v>94.06</v>
      </c>
      <c r="E949" s="8">
        <v>1126.79</v>
      </c>
      <c r="F949" s="8">
        <v>121.85</v>
      </c>
      <c r="G949" s="8">
        <v>92.89</v>
      </c>
      <c r="H949" s="8">
        <v>132.02000000000001</v>
      </c>
      <c r="I949" s="8">
        <v>117.31</v>
      </c>
      <c r="J949" s="8">
        <v>48.29</v>
      </c>
      <c r="K949" s="8">
        <v>107.25</v>
      </c>
      <c r="L949" s="8">
        <v>44.04</v>
      </c>
      <c r="M949" s="8">
        <v>47.73</v>
      </c>
      <c r="N949" s="8">
        <v>54.87</v>
      </c>
      <c r="O949" s="8">
        <v>137.03</v>
      </c>
      <c r="P949" s="8">
        <v>12.18</v>
      </c>
      <c r="R949" s="6">
        <v>2747.3</v>
      </c>
      <c r="S949" s="6">
        <v>26616.71</v>
      </c>
      <c r="T949" s="6">
        <v>15638.45</v>
      </c>
      <c r="U949" s="6">
        <v>7244.41</v>
      </c>
      <c r="V949" s="6">
        <v>7337.39</v>
      </c>
      <c r="W949" s="6">
        <v>1026.71</v>
      </c>
      <c r="X949" s="6">
        <v>21720.25</v>
      </c>
      <c r="Y949" s="6">
        <v>31267.17</v>
      </c>
      <c r="Z949" s="6">
        <v>49.72</v>
      </c>
      <c r="AB949" s="20">
        <f ca="1">IFERROR(__xludf.DUMMYFUNCTION("""COMPUTED_VALUE"""),9329.99)</f>
        <v>9329.99</v>
      </c>
      <c r="AC949" s="20">
        <v>1429</v>
      </c>
    </row>
    <row r="950" spans="1:29">
      <c r="A950" s="5">
        <f t="shared" si="14"/>
        <v>43161</v>
      </c>
      <c r="B950" s="8">
        <v>44.05</v>
      </c>
      <c r="C950" s="8">
        <v>1500.25</v>
      </c>
      <c r="D950" s="8">
        <v>93.05</v>
      </c>
      <c r="E950" s="8">
        <v>1078.92</v>
      </c>
      <c r="F950" s="8">
        <v>122.93</v>
      </c>
      <c r="G950" s="8">
        <v>88.77</v>
      </c>
      <c r="H950" s="8">
        <v>128.82</v>
      </c>
      <c r="I950" s="8">
        <v>113.32</v>
      </c>
      <c r="J950" s="8">
        <v>48.26</v>
      </c>
      <c r="K950" s="8">
        <v>102.99</v>
      </c>
      <c r="L950" s="8">
        <v>43.72</v>
      </c>
      <c r="M950" s="8">
        <v>48.98</v>
      </c>
      <c r="N950" s="8">
        <v>54.36</v>
      </c>
      <c r="O950" s="8">
        <v>130.59</v>
      </c>
      <c r="P950" s="8">
        <v>11.54</v>
      </c>
      <c r="R950" s="6">
        <v>2691.25</v>
      </c>
      <c r="S950" s="6">
        <v>25520.959999999999</v>
      </c>
      <c r="T950" s="6">
        <v>15384.59</v>
      </c>
      <c r="U950" s="6">
        <v>7069.9</v>
      </c>
      <c r="V950" s="6">
        <v>7257.87</v>
      </c>
      <c r="W950" s="6">
        <v>998.18</v>
      </c>
      <c r="X950" s="6">
        <v>21892.78</v>
      </c>
      <c r="Y950" s="6">
        <v>30583.45</v>
      </c>
      <c r="Z950" s="6">
        <v>48.13</v>
      </c>
      <c r="AB950" s="20">
        <f ca="1">IFERROR(__xludf.DUMMYFUNCTION("""COMPUTED_VALUE"""),9800)</f>
        <v>9800</v>
      </c>
      <c r="AC950" s="20">
        <v>1424.2</v>
      </c>
    </row>
    <row r="951" spans="1:29">
      <c r="A951" s="5">
        <f t="shared" si="14"/>
        <v>43168</v>
      </c>
      <c r="B951" s="8">
        <v>45</v>
      </c>
      <c r="C951" s="8">
        <v>1578.89</v>
      </c>
      <c r="D951" s="8">
        <v>96.54</v>
      </c>
      <c r="E951" s="8">
        <v>1160.04</v>
      </c>
      <c r="F951" s="8">
        <v>120.77</v>
      </c>
      <c r="G951" s="8">
        <v>88.72</v>
      </c>
      <c r="H951" s="8">
        <v>133.80000000000001</v>
      </c>
      <c r="I951" s="8">
        <v>118.04</v>
      </c>
      <c r="J951" s="8">
        <v>49.01</v>
      </c>
      <c r="K951" s="8">
        <v>104.73</v>
      </c>
      <c r="L951" s="8">
        <v>44.82</v>
      </c>
      <c r="M951" s="8">
        <v>52.19</v>
      </c>
      <c r="N951" s="8">
        <v>55.14</v>
      </c>
      <c r="O951" s="8">
        <v>129.69999999999999</v>
      </c>
      <c r="P951" s="8">
        <v>11.82</v>
      </c>
      <c r="R951" s="6">
        <v>2786.57</v>
      </c>
      <c r="S951" s="6">
        <v>24190.9</v>
      </c>
      <c r="T951" s="6">
        <v>15577.81</v>
      </c>
      <c r="U951" s="6">
        <v>7224.51</v>
      </c>
      <c r="V951" s="6">
        <v>7560.81</v>
      </c>
      <c r="W951" s="6">
        <v>1030.32</v>
      </c>
      <c r="X951" s="6">
        <v>21181.64</v>
      </c>
      <c r="Y951" s="6">
        <v>30996.21</v>
      </c>
      <c r="Z951" s="6">
        <v>49.75</v>
      </c>
      <c r="AB951" s="20">
        <f ca="1">IFERROR(__xludf.DUMMYFUNCTION("""COMPUTED_VALUE"""),8475)</f>
        <v>8475</v>
      </c>
      <c r="AC951" s="20">
        <v>1428</v>
      </c>
    </row>
    <row r="952" spans="1:29">
      <c r="A952" s="5">
        <f t="shared" si="14"/>
        <v>43175</v>
      </c>
      <c r="B952" s="8">
        <v>44.51</v>
      </c>
      <c r="C952" s="8">
        <v>1571.68</v>
      </c>
      <c r="D952" s="8">
        <v>94.6</v>
      </c>
      <c r="E952" s="8">
        <v>1135.73</v>
      </c>
      <c r="F952" s="8">
        <v>124.51</v>
      </c>
      <c r="G952" s="8">
        <v>89.17</v>
      </c>
      <c r="H952" s="8">
        <v>133.68</v>
      </c>
      <c r="I952" s="8">
        <v>115.44</v>
      </c>
      <c r="J952" s="8">
        <v>48.56</v>
      </c>
      <c r="K952" s="8">
        <v>102.87</v>
      </c>
      <c r="L952" s="8">
        <v>43.46</v>
      </c>
      <c r="M952" s="8">
        <v>51.17</v>
      </c>
      <c r="N952" s="8">
        <v>55.67</v>
      </c>
      <c r="O952" s="8">
        <v>129.91</v>
      </c>
      <c r="P952" s="8">
        <v>12.32</v>
      </c>
      <c r="R952" s="6">
        <v>2752.01</v>
      </c>
      <c r="S952" s="6">
        <v>25219.38</v>
      </c>
      <c r="T952" s="6">
        <v>15711.33</v>
      </c>
      <c r="U952" s="6">
        <v>7164.14</v>
      </c>
      <c r="V952" s="6">
        <v>7481.99</v>
      </c>
      <c r="W952" s="6">
        <v>1029.47</v>
      </c>
      <c r="X952" s="6">
        <v>21469.200000000001</v>
      </c>
      <c r="Y952" s="6">
        <v>31501.97</v>
      </c>
      <c r="Z952" s="6">
        <v>49.21</v>
      </c>
      <c r="AB952" s="20">
        <f ca="1">IFERROR(__xludf.DUMMYFUNCTION("""COMPUTED_VALUE"""),8235.6)</f>
        <v>8235.6</v>
      </c>
      <c r="AC952" s="20">
        <v>1416.3</v>
      </c>
    </row>
    <row r="953" spans="1:29">
      <c r="A953" s="5">
        <f t="shared" si="14"/>
        <v>43182</v>
      </c>
      <c r="B953" s="8">
        <v>41.24</v>
      </c>
      <c r="C953" s="8">
        <v>1495.56</v>
      </c>
      <c r="D953" s="8">
        <v>87.18</v>
      </c>
      <c r="E953" s="8">
        <v>1021.57</v>
      </c>
      <c r="F953" s="8">
        <v>124.53</v>
      </c>
      <c r="G953" s="8">
        <v>85.42</v>
      </c>
      <c r="H953" s="8">
        <v>125.1</v>
      </c>
      <c r="I953" s="8">
        <v>107.01</v>
      </c>
      <c r="J953" s="8">
        <v>46.29</v>
      </c>
      <c r="K953" s="8">
        <v>98.54</v>
      </c>
      <c r="L953" s="8">
        <v>42.33</v>
      </c>
      <c r="M953" s="8">
        <v>49.36</v>
      </c>
      <c r="N953" s="8">
        <v>53.41</v>
      </c>
      <c r="O953" s="8">
        <v>124.5</v>
      </c>
      <c r="P953" s="8">
        <v>12.5</v>
      </c>
      <c r="R953" s="6">
        <v>2588.2600000000002</v>
      </c>
      <c r="S953" s="6">
        <v>25309.99</v>
      </c>
      <c r="T953" s="6">
        <v>15223.74</v>
      </c>
      <c r="U953" s="6">
        <v>6921.94</v>
      </c>
      <c r="V953" s="6">
        <v>6992.67</v>
      </c>
      <c r="W953" s="6">
        <v>996.32</v>
      </c>
      <c r="X953" s="6">
        <v>21676.51</v>
      </c>
      <c r="Y953" s="6">
        <v>30309.29</v>
      </c>
      <c r="Z953" s="6">
        <v>46.89</v>
      </c>
      <c r="AB953" s="20">
        <f ca="1">IFERROR(__xludf.DUMMYFUNCTION("""COMPUTED_VALUE"""),7337.95)</f>
        <v>7337.95</v>
      </c>
      <c r="AC953" s="20">
        <v>1455</v>
      </c>
    </row>
    <row r="954" spans="1:29">
      <c r="A954" s="5">
        <f t="shared" si="14"/>
        <v>43189</v>
      </c>
      <c r="B954" s="8">
        <v>41.95</v>
      </c>
      <c r="C954" s="8">
        <v>1447.34</v>
      </c>
      <c r="D954" s="8">
        <v>91.27</v>
      </c>
      <c r="E954" s="8">
        <v>1031.79</v>
      </c>
      <c r="F954" s="8">
        <v>117</v>
      </c>
      <c r="G954" s="8">
        <v>88.97</v>
      </c>
      <c r="H954" s="8">
        <v>128.15</v>
      </c>
      <c r="I954" s="8">
        <v>109.97</v>
      </c>
      <c r="J954" s="8">
        <v>47.82</v>
      </c>
      <c r="K954" s="8">
        <v>100.44</v>
      </c>
      <c r="L954" s="8">
        <v>43.43</v>
      </c>
      <c r="M954" s="8">
        <v>52.08</v>
      </c>
      <c r="N954" s="8">
        <v>54.47</v>
      </c>
      <c r="O954" s="8">
        <v>130.37</v>
      </c>
      <c r="P954" s="8">
        <v>12.45</v>
      </c>
      <c r="R954" s="6">
        <v>2640.87</v>
      </c>
      <c r="S954" s="6">
        <v>24538.06</v>
      </c>
      <c r="T954" s="6">
        <v>15367.29</v>
      </c>
      <c r="U954" s="6">
        <v>7056.61</v>
      </c>
      <c r="V954" s="6">
        <v>7063.45</v>
      </c>
      <c r="W954" s="6">
        <v>1011.72</v>
      </c>
      <c r="X954" s="6">
        <v>20617.86</v>
      </c>
      <c r="Y954" s="6">
        <v>30093.38</v>
      </c>
      <c r="Z954" s="6">
        <v>48.28</v>
      </c>
      <c r="AB954" s="20">
        <f ca="1">IFERROR(__xludf.DUMMYFUNCTION("""COMPUTED_VALUE"""),7636.42)</f>
        <v>7636.42</v>
      </c>
      <c r="AC954" s="20">
        <v>1426</v>
      </c>
    </row>
    <row r="955" spans="1:29">
      <c r="A955" s="5">
        <f t="shared" si="14"/>
        <v>43196</v>
      </c>
      <c r="B955" s="8">
        <v>42.1</v>
      </c>
      <c r="C955" s="8">
        <v>1405.23</v>
      </c>
      <c r="D955" s="8">
        <v>90.23</v>
      </c>
      <c r="E955" s="8">
        <v>1007.04</v>
      </c>
      <c r="F955" s="8">
        <v>119.62</v>
      </c>
      <c r="G955" s="8">
        <v>86.69</v>
      </c>
      <c r="H955" s="8">
        <v>128.1</v>
      </c>
      <c r="I955" s="8">
        <v>109.09</v>
      </c>
      <c r="J955" s="8">
        <v>47.48</v>
      </c>
      <c r="K955" s="8">
        <v>100.35</v>
      </c>
      <c r="L955" s="8">
        <v>43.92</v>
      </c>
      <c r="M955" s="8">
        <v>48.79</v>
      </c>
      <c r="N955" s="8">
        <v>53.36</v>
      </c>
      <c r="O955" s="8">
        <v>125.37</v>
      </c>
      <c r="P955" s="8">
        <v>12.69</v>
      </c>
      <c r="R955" s="6">
        <v>2604.4699999999998</v>
      </c>
      <c r="S955" s="6">
        <v>25335.74</v>
      </c>
      <c r="T955" s="6">
        <v>15207.41</v>
      </c>
      <c r="U955" s="6">
        <v>7183.64</v>
      </c>
      <c r="V955" s="6">
        <v>6915.11</v>
      </c>
      <c r="W955" s="6">
        <v>1027.42</v>
      </c>
      <c r="X955" s="6">
        <v>21454.3</v>
      </c>
      <c r="Y955" s="6">
        <v>29844.94</v>
      </c>
      <c r="Z955" s="6">
        <v>47.08</v>
      </c>
      <c r="AB955" s="20">
        <f ca="1">IFERROR(__xludf.DUMMYFUNCTION("""COMPUTED_VALUE"""),7496.4)</f>
        <v>7496.4</v>
      </c>
      <c r="AC955" s="20">
        <v>1435.9</v>
      </c>
    </row>
    <row r="956" spans="1:29">
      <c r="A956" s="5">
        <f t="shared" si="14"/>
        <v>43203</v>
      </c>
      <c r="B956" s="8">
        <v>43.68</v>
      </c>
      <c r="C956" s="8">
        <v>1430.79</v>
      </c>
      <c r="D956" s="8">
        <v>93.08</v>
      </c>
      <c r="E956" s="8">
        <v>1029.27</v>
      </c>
      <c r="F956" s="8">
        <v>117.7</v>
      </c>
      <c r="G956" s="8">
        <v>86.02</v>
      </c>
      <c r="H956" s="8">
        <v>130.62</v>
      </c>
      <c r="I956" s="8">
        <v>110.3</v>
      </c>
      <c r="J956" s="8">
        <v>47.66</v>
      </c>
      <c r="K956" s="8">
        <v>100.35</v>
      </c>
      <c r="L956" s="8">
        <v>44.51</v>
      </c>
      <c r="M956" s="8">
        <v>51.86</v>
      </c>
      <c r="N956" s="8">
        <v>57.17</v>
      </c>
      <c r="O956" s="8">
        <v>128.53</v>
      </c>
      <c r="P956" s="8">
        <v>13.15</v>
      </c>
      <c r="R956" s="6">
        <v>2656.3</v>
      </c>
      <c r="S956" s="6">
        <v>24946.51</v>
      </c>
      <c r="T956" s="6">
        <v>15273.97</v>
      </c>
      <c r="U956" s="6">
        <v>7264.56</v>
      </c>
      <c r="V956" s="6">
        <v>7106.65</v>
      </c>
      <c r="W956" s="6">
        <v>1037.8800000000001</v>
      </c>
      <c r="X956" s="6">
        <v>21567.52</v>
      </c>
      <c r="Y956" s="6">
        <v>30808.38</v>
      </c>
      <c r="Z956" s="6">
        <v>47.57</v>
      </c>
      <c r="AB956" s="20">
        <f ca="1">IFERROR(__xludf.DUMMYFUNCTION("""COMPUTED_VALUE"""),6484.29)</f>
        <v>6484.29</v>
      </c>
      <c r="AC956" s="20">
        <v>1447.9</v>
      </c>
    </row>
    <row r="957" spans="1:29">
      <c r="A957" s="5">
        <f t="shared" si="14"/>
        <v>43210</v>
      </c>
      <c r="B957" s="8">
        <v>41.43</v>
      </c>
      <c r="C957" s="8">
        <v>1527.49</v>
      </c>
      <c r="D957" s="8">
        <v>95</v>
      </c>
      <c r="E957" s="8">
        <v>1072.96</v>
      </c>
      <c r="F957" s="8">
        <v>120.75</v>
      </c>
      <c r="G957" s="8">
        <v>86.98</v>
      </c>
      <c r="H957" s="8">
        <v>126.66</v>
      </c>
      <c r="I957" s="8">
        <v>111.47</v>
      </c>
      <c r="J957" s="8">
        <v>47.9</v>
      </c>
      <c r="K957" s="8">
        <v>100.24</v>
      </c>
      <c r="L957" s="8">
        <v>43.74</v>
      </c>
      <c r="M957" s="8">
        <v>51.53</v>
      </c>
      <c r="N957" s="8">
        <v>58.83</v>
      </c>
      <c r="O957" s="8">
        <v>129.22999999999999</v>
      </c>
      <c r="P957" s="8">
        <v>13.17</v>
      </c>
      <c r="R957" s="6">
        <v>2670.14</v>
      </c>
      <c r="S957" s="6">
        <v>23533.200000000001</v>
      </c>
      <c r="T957" s="6">
        <v>15484.32</v>
      </c>
      <c r="U957" s="6">
        <v>7368.17</v>
      </c>
      <c r="V957" s="6">
        <v>7146.13</v>
      </c>
      <c r="W957" s="6">
        <v>1050.02</v>
      </c>
      <c r="X957" s="6">
        <v>21778.74</v>
      </c>
      <c r="Y957" s="6">
        <v>30418.33</v>
      </c>
      <c r="Z957" s="6">
        <v>47.26</v>
      </c>
      <c r="AB957" s="20">
        <f ca="1">IFERROR(__xludf.DUMMYFUNCTION("""COMPUTED_VALUE"""),6178.29)</f>
        <v>6178.29</v>
      </c>
      <c r="AC957" s="20">
        <v>1438.2</v>
      </c>
    </row>
    <row r="958" spans="1:29">
      <c r="A958" s="5">
        <f t="shared" si="14"/>
        <v>43217</v>
      </c>
      <c r="B958" s="8">
        <v>40.58</v>
      </c>
      <c r="C958" s="8">
        <v>1572.62</v>
      </c>
      <c r="D958" s="8">
        <v>95.82</v>
      </c>
      <c r="E958" s="8">
        <v>1030.05</v>
      </c>
      <c r="F958" s="8">
        <v>124.2</v>
      </c>
      <c r="G958" s="8">
        <v>87.29</v>
      </c>
      <c r="H958" s="8">
        <v>128.27000000000001</v>
      </c>
      <c r="I958" s="8">
        <v>109.4</v>
      </c>
      <c r="J958" s="8">
        <v>51.57</v>
      </c>
      <c r="K958" s="8">
        <v>99.23</v>
      </c>
      <c r="L958" s="8">
        <v>43.31</v>
      </c>
      <c r="M958" s="8">
        <v>52.73</v>
      </c>
      <c r="N958" s="8">
        <v>59.47</v>
      </c>
      <c r="O958" s="8">
        <v>131.01</v>
      </c>
      <c r="P958" s="8">
        <v>13.77</v>
      </c>
      <c r="R958" s="6">
        <v>2669.91</v>
      </c>
      <c r="S958" s="6">
        <v>24103.11</v>
      </c>
      <c r="T958" s="6">
        <v>15668.93</v>
      </c>
      <c r="U958" s="6">
        <v>7502.21</v>
      </c>
      <c r="V958" s="6">
        <v>7119.8</v>
      </c>
      <c r="W958" s="6">
        <v>1059.94</v>
      </c>
      <c r="X958" s="6">
        <v>22162.240000000002</v>
      </c>
      <c r="Y958" s="6">
        <v>30280.67</v>
      </c>
      <c r="Z958" s="6">
        <v>47.26</v>
      </c>
      <c r="AB958" s="20">
        <f ca="1">IFERROR(__xludf.DUMMYFUNCTION("""COMPUTED_VALUE"""),6383.19)</f>
        <v>6383.19</v>
      </c>
      <c r="AC958" s="20">
        <v>1423.6</v>
      </c>
    </row>
    <row r="959" spans="1:29">
      <c r="A959" s="5">
        <f t="shared" si="14"/>
        <v>43224</v>
      </c>
      <c r="B959" s="8">
        <v>45.96</v>
      </c>
      <c r="C959" s="8">
        <v>1580.95</v>
      </c>
      <c r="D959" s="8">
        <v>95.16</v>
      </c>
      <c r="E959" s="8">
        <v>1048.21</v>
      </c>
      <c r="F959" s="8">
        <v>126.01</v>
      </c>
      <c r="G959" s="8">
        <v>87.53</v>
      </c>
      <c r="H959" s="8">
        <v>124.19</v>
      </c>
      <c r="I959" s="8">
        <v>108.43</v>
      </c>
      <c r="J959" s="8">
        <v>48.19</v>
      </c>
      <c r="K959" s="8">
        <v>101.15</v>
      </c>
      <c r="L959" s="8">
        <v>42.36</v>
      </c>
      <c r="M959" s="8">
        <v>52.78</v>
      </c>
      <c r="N959" s="8">
        <v>57.75</v>
      </c>
      <c r="O959" s="8">
        <v>131.32</v>
      </c>
      <c r="P959" s="8">
        <v>13.47</v>
      </c>
      <c r="R959" s="6">
        <v>2663.42</v>
      </c>
      <c r="S959" s="6">
        <v>23932.76</v>
      </c>
      <c r="T959" s="6">
        <v>15729.4</v>
      </c>
      <c r="U959" s="6">
        <v>7567.14</v>
      </c>
      <c r="V959" s="6">
        <v>7209.62</v>
      </c>
      <c r="W959" s="6">
        <v>1063.02</v>
      </c>
      <c r="X959" s="6">
        <v>22467.87</v>
      </c>
      <c r="Y959" s="6">
        <v>29926.5</v>
      </c>
      <c r="Z959" s="6">
        <v>46.43</v>
      </c>
      <c r="AB959" s="20">
        <f ca="1">IFERROR(__xludf.DUMMYFUNCTION("""COMPUTED_VALUE"""),6753.28)</f>
        <v>6753.28</v>
      </c>
      <c r="AC959" s="20">
        <v>1414.7</v>
      </c>
    </row>
    <row r="960" spans="1:29">
      <c r="A960" s="5">
        <f t="shared" si="14"/>
        <v>43231</v>
      </c>
      <c r="B960" s="8">
        <v>47.15</v>
      </c>
      <c r="C960" s="8">
        <v>1602.91</v>
      </c>
      <c r="D960" s="8">
        <v>97.7</v>
      </c>
      <c r="E960" s="8">
        <v>1098.26</v>
      </c>
      <c r="F960" s="8">
        <v>128.16</v>
      </c>
      <c r="G960" s="8">
        <v>83.38</v>
      </c>
      <c r="H960" s="8">
        <v>127.24</v>
      </c>
      <c r="I960" s="8">
        <v>113.86</v>
      </c>
      <c r="J960" s="8">
        <v>48.62</v>
      </c>
      <c r="K960" s="8">
        <v>102.07</v>
      </c>
      <c r="L960" s="8">
        <v>42.14</v>
      </c>
      <c r="M960" s="8">
        <v>54.67</v>
      </c>
      <c r="N960" s="8">
        <v>59.69</v>
      </c>
      <c r="O960" s="8">
        <v>138.07</v>
      </c>
      <c r="P960" s="8">
        <v>13.5</v>
      </c>
      <c r="R960" s="6">
        <v>2727.72</v>
      </c>
      <c r="S960" s="6">
        <v>24360.14</v>
      </c>
      <c r="T960" s="6">
        <v>15983.32</v>
      </c>
      <c r="U960" s="6">
        <v>7724.55</v>
      </c>
      <c r="V960" s="6">
        <v>7402.88</v>
      </c>
      <c r="W960" s="6">
        <v>1070.68</v>
      </c>
      <c r="X960" s="6">
        <v>22472.78</v>
      </c>
      <c r="Y960" s="6">
        <v>31122.06</v>
      </c>
      <c r="Z960" s="6">
        <v>47.4</v>
      </c>
      <c r="AB960" s="20">
        <f ca="1">IFERROR(__xludf.DUMMYFUNCTION("""COMPUTED_VALUE"""),6248.65)</f>
        <v>6248.65</v>
      </c>
      <c r="AC960" s="20">
        <v>1420.4</v>
      </c>
    </row>
    <row r="961" spans="1:29">
      <c r="A961" s="5">
        <f t="shared" si="14"/>
        <v>43238</v>
      </c>
      <c r="B961" s="8">
        <v>46.58</v>
      </c>
      <c r="C961" s="8">
        <v>1574.37</v>
      </c>
      <c r="D961" s="8">
        <v>96.36</v>
      </c>
      <c r="E961" s="8">
        <v>1066.3599999999999</v>
      </c>
      <c r="F961" s="8">
        <v>131.82</v>
      </c>
      <c r="G961" s="8">
        <v>83.64</v>
      </c>
      <c r="H961" s="8">
        <v>124.24</v>
      </c>
      <c r="I961" s="8">
        <v>111.13</v>
      </c>
      <c r="J961" s="8">
        <v>47.74</v>
      </c>
      <c r="K961" s="8">
        <v>103.93</v>
      </c>
      <c r="L961" s="8">
        <v>42.3</v>
      </c>
      <c r="M961" s="8">
        <v>54.81</v>
      </c>
      <c r="N961" s="8">
        <v>59.14</v>
      </c>
      <c r="O961" s="8">
        <v>136.04</v>
      </c>
      <c r="P961" s="8">
        <v>13.16</v>
      </c>
      <c r="R961" s="6">
        <v>2712.97</v>
      </c>
      <c r="S961" s="6">
        <v>24462.94</v>
      </c>
      <c r="T961" s="6">
        <v>16162.31</v>
      </c>
      <c r="U961" s="6">
        <v>7778.79</v>
      </c>
      <c r="V961" s="6">
        <v>7354.34</v>
      </c>
      <c r="W961" s="6">
        <v>1081.3499999999999</v>
      </c>
      <c r="X961" s="6">
        <v>22758.48</v>
      </c>
      <c r="Y961" s="6">
        <v>31047.91</v>
      </c>
      <c r="Z961" s="6">
        <v>46.07</v>
      </c>
      <c r="AB961" s="20">
        <f ca="1">IFERROR(__xludf.DUMMYFUNCTION("""COMPUTED_VALUE"""),7408)</f>
        <v>7408</v>
      </c>
      <c r="AC961" s="20">
        <v>1391.3</v>
      </c>
    </row>
    <row r="962" spans="1:29">
      <c r="A962" s="5">
        <f t="shared" si="14"/>
        <v>43245</v>
      </c>
      <c r="B962" s="8">
        <v>47.15</v>
      </c>
      <c r="C962" s="8">
        <v>1610.15</v>
      </c>
      <c r="D962" s="8">
        <v>98.36</v>
      </c>
      <c r="E962" s="8">
        <v>1075.6600000000001</v>
      </c>
      <c r="F962" s="8">
        <v>129.93</v>
      </c>
      <c r="G962" s="8">
        <v>82.46</v>
      </c>
      <c r="H962" s="8">
        <v>121.47</v>
      </c>
      <c r="I962" s="8">
        <v>110.66</v>
      </c>
      <c r="J962" s="8">
        <v>48.52</v>
      </c>
      <c r="K962" s="8">
        <v>102.2</v>
      </c>
      <c r="L962" s="8">
        <v>42.4</v>
      </c>
      <c r="M962" s="8">
        <v>55.44</v>
      </c>
      <c r="N962" s="8">
        <v>59.09</v>
      </c>
      <c r="O962" s="8">
        <v>129.96</v>
      </c>
      <c r="P962" s="8">
        <v>13.39</v>
      </c>
      <c r="R962" s="6">
        <v>2721.33</v>
      </c>
      <c r="S962" s="6">
        <v>24311.19</v>
      </c>
      <c r="T962" s="6">
        <v>16075.67</v>
      </c>
      <c r="U962" s="6">
        <v>7730.28</v>
      </c>
      <c r="V962" s="6">
        <v>7433.85</v>
      </c>
      <c r="W962" s="6">
        <v>1071.81</v>
      </c>
      <c r="X962" s="6">
        <v>22930.36</v>
      </c>
      <c r="Y962" s="6">
        <v>30588.04</v>
      </c>
      <c r="Z962" s="6">
        <v>46.43</v>
      </c>
      <c r="AB962" s="20">
        <f ca="1">IFERROR(__xludf.DUMMYFUNCTION("""COMPUTED_VALUE"""),8228.9)</f>
        <v>8228.9</v>
      </c>
      <c r="AC962" s="20">
        <v>1403.2</v>
      </c>
    </row>
    <row r="963" spans="1:29">
      <c r="A963" s="5">
        <f t="shared" si="14"/>
        <v>43252</v>
      </c>
      <c r="B963" s="8">
        <v>47.56</v>
      </c>
      <c r="C963" s="8">
        <v>1641.54</v>
      </c>
      <c r="D963" s="8">
        <v>100.79</v>
      </c>
      <c r="E963" s="8">
        <v>1119.5</v>
      </c>
      <c r="F963" s="8">
        <v>131.28</v>
      </c>
      <c r="G963" s="8">
        <v>82.99</v>
      </c>
      <c r="H963" s="8">
        <v>121.26</v>
      </c>
      <c r="I963" s="8">
        <v>108.4</v>
      </c>
      <c r="J963" s="8">
        <v>47.81</v>
      </c>
      <c r="K963" s="8">
        <v>99.36</v>
      </c>
      <c r="L963" s="8">
        <v>43.12</v>
      </c>
      <c r="M963" s="8">
        <v>57.08</v>
      </c>
      <c r="N963" s="8">
        <v>60.56</v>
      </c>
      <c r="O963" s="8">
        <v>131.31</v>
      </c>
      <c r="P963" s="8">
        <v>13.08</v>
      </c>
      <c r="R963" s="6">
        <v>2734.62</v>
      </c>
      <c r="S963" s="6">
        <v>24262.51</v>
      </c>
      <c r="T963" s="6">
        <v>16043.54</v>
      </c>
      <c r="U963" s="6">
        <v>7701.77</v>
      </c>
      <c r="V963" s="6">
        <v>7554.33</v>
      </c>
      <c r="W963" s="6">
        <v>1059.77</v>
      </c>
      <c r="X963" s="6">
        <v>22450.79</v>
      </c>
      <c r="Y963" s="6">
        <v>30492.91</v>
      </c>
      <c r="Z963" s="6">
        <v>46.33</v>
      </c>
      <c r="AB963" s="20">
        <f ca="1">IFERROR(__xludf.DUMMYFUNCTION("""COMPUTED_VALUE"""),7005)</f>
        <v>7005</v>
      </c>
      <c r="AC963" s="20">
        <v>1390.1</v>
      </c>
    </row>
    <row r="964" spans="1:29">
      <c r="A964" s="5">
        <f t="shared" si="14"/>
        <v>43259</v>
      </c>
      <c r="B964" s="8">
        <v>47.93</v>
      </c>
      <c r="C964" s="8">
        <v>1683.99</v>
      </c>
      <c r="D964" s="8">
        <v>101.63</v>
      </c>
      <c r="E964" s="8">
        <v>1120.8699999999999</v>
      </c>
      <c r="F964" s="8">
        <v>134.74</v>
      </c>
      <c r="G964" s="8">
        <v>84.36</v>
      </c>
      <c r="H964" s="8">
        <v>124.06</v>
      </c>
      <c r="I964" s="8">
        <v>111.11</v>
      </c>
      <c r="J964" s="8">
        <v>49.18</v>
      </c>
      <c r="K964" s="8">
        <v>103.98</v>
      </c>
      <c r="L964" s="8">
        <v>43.95</v>
      </c>
      <c r="M964" s="8">
        <v>55.05</v>
      </c>
      <c r="N964" s="8">
        <v>62.58</v>
      </c>
      <c r="O964" s="8">
        <v>136.21</v>
      </c>
      <c r="P964" s="8">
        <v>13.02</v>
      </c>
      <c r="R964" s="6">
        <v>2779.03</v>
      </c>
      <c r="S964" s="6">
        <v>24831.17</v>
      </c>
      <c r="T964" s="6">
        <v>16202.69</v>
      </c>
      <c r="U964" s="6">
        <v>7681.07</v>
      </c>
      <c r="V964" s="6">
        <v>7645.51</v>
      </c>
      <c r="W964" s="6">
        <v>1057.54</v>
      </c>
      <c r="X964" s="6">
        <v>22171.35</v>
      </c>
      <c r="Y964" s="6">
        <v>30958.21</v>
      </c>
      <c r="Z964" s="6">
        <v>46.33</v>
      </c>
      <c r="AB964" s="20">
        <f ca="1">IFERROR(__xludf.DUMMYFUNCTION("""COMPUTED_VALUE"""),6235.56)</f>
        <v>6235.56</v>
      </c>
      <c r="AC964" s="20">
        <v>1394.8</v>
      </c>
    </row>
    <row r="965" spans="1:29">
      <c r="A965" s="5">
        <f t="shared" ref="A965:A1028" si="15">A964+7</f>
        <v>43266</v>
      </c>
      <c r="B965" s="8">
        <v>47.21</v>
      </c>
      <c r="C965" s="8">
        <v>1715.97</v>
      </c>
      <c r="D965" s="8">
        <v>100.13</v>
      </c>
      <c r="E965" s="8">
        <v>1152.26</v>
      </c>
      <c r="F965" s="8">
        <v>135.1</v>
      </c>
      <c r="G965" s="8">
        <v>83.7</v>
      </c>
      <c r="H965" s="8">
        <v>122.61</v>
      </c>
      <c r="I965" s="8">
        <v>107.9</v>
      </c>
      <c r="J965" s="8">
        <v>48.06</v>
      </c>
      <c r="K965" s="8">
        <v>108.85</v>
      </c>
      <c r="L965" s="8">
        <v>44.12</v>
      </c>
      <c r="M965" s="8">
        <v>55.11</v>
      </c>
      <c r="N965" s="8">
        <v>62.03</v>
      </c>
      <c r="O965" s="8">
        <v>135.81</v>
      </c>
      <c r="P965" s="8">
        <v>12.81</v>
      </c>
      <c r="R965" s="6">
        <v>2779.66</v>
      </c>
      <c r="S965" s="6">
        <v>24715.09</v>
      </c>
      <c r="T965" s="6">
        <v>16314.42</v>
      </c>
      <c r="U965" s="6">
        <v>7633.91</v>
      </c>
      <c r="V965" s="6">
        <v>7746.38</v>
      </c>
      <c r="W965" s="6">
        <v>1069.46</v>
      </c>
      <c r="X965" s="6">
        <v>22694.5</v>
      </c>
      <c r="Y965" s="6">
        <v>30309.49</v>
      </c>
      <c r="Z965" s="6">
        <v>45.23</v>
      </c>
      <c r="AB965" s="20">
        <f ca="1">IFERROR(__xludf.DUMMYFUNCTION("""COMPUTED_VALUE"""),6396.64)</f>
        <v>6396.64</v>
      </c>
      <c r="AC965" s="20">
        <v>1369.7</v>
      </c>
    </row>
    <row r="966" spans="1:29">
      <c r="A966" s="5">
        <f t="shared" si="15"/>
        <v>43273</v>
      </c>
      <c r="B966" s="8">
        <v>46.23</v>
      </c>
      <c r="C966" s="8">
        <v>1715.67</v>
      </c>
      <c r="D966" s="8">
        <v>100.41</v>
      </c>
      <c r="E966" s="8">
        <v>1155.48</v>
      </c>
      <c r="F966" s="8">
        <v>135.33000000000001</v>
      </c>
      <c r="G966" s="8">
        <v>84.82</v>
      </c>
      <c r="H966" s="8">
        <v>122.84</v>
      </c>
      <c r="I966" s="8">
        <v>105.75</v>
      </c>
      <c r="J966" s="8">
        <v>49.76</v>
      </c>
      <c r="K966" s="8">
        <v>106.34</v>
      </c>
      <c r="L966" s="8">
        <v>43.25</v>
      </c>
      <c r="M966" s="8">
        <v>52.5</v>
      </c>
      <c r="N966" s="8">
        <v>61.47</v>
      </c>
      <c r="O966" s="8">
        <v>131</v>
      </c>
      <c r="P966" s="8">
        <v>13.04</v>
      </c>
      <c r="R966" s="6">
        <v>2754.88</v>
      </c>
      <c r="S966" s="6">
        <v>24753.09</v>
      </c>
      <c r="T966" s="6">
        <v>16450.14</v>
      </c>
      <c r="U966" s="6">
        <v>7682.27</v>
      </c>
      <c r="V966" s="6">
        <v>7692.82</v>
      </c>
      <c r="W966" s="6">
        <v>1054.8</v>
      </c>
      <c r="X966" s="6">
        <v>22851.75</v>
      </c>
      <c r="Y966" s="6">
        <v>29338.7</v>
      </c>
      <c r="Z966" s="6">
        <v>43.92</v>
      </c>
      <c r="AB966" s="20">
        <f ca="1">IFERROR(__xludf.DUMMYFUNCTION("""COMPUTED_VALUE"""),6737.52)</f>
        <v>6737.52</v>
      </c>
      <c r="AC966" s="20">
        <v>1361.7</v>
      </c>
    </row>
    <row r="967" spans="1:29">
      <c r="A967" s="5">
        <f t="shared" si="15"/>
        <v>43280</v>
      </c>
      <c r="B967" s="8">
        <v>46.28</v>
      </c>
      <c r="C967" s="8">
        <v>1699.8</v>
      </c>
      <c r="D967" s="8">
        <v>98.61</v>
      </c>
      <c r="E967" s="8">
        <v>1115.6500000000001</v>
      </c>
      <c r="F967" s="8">
        <v>132.44999999999999</v>
      </c>
      <c r="G967" s="8">
        <v>85.65</v>
      </c>
      <c r="H967" s="8">
        <v>121.34</v>
      </c>
      <c r="I967" s="8">
        <v>104.2</v>
      </c>
      <c r="J967" s="8">
        <v>50.31</v>
      </c>
      <c r="K967" s="8">
        <v>104.81</v>
      </c>
      <c r="L967" s="8">
        <v>43.86</v>
      </c>
      <c r="M967" s="8">
        <v>49.71</v>
      </c>
      <c r="N967" s="8">
        <v>60.7</v>
      </c>
      <c r="O967" s="8">
        <v>128.81</v>
      </c>
      <c r="P967" s="8">
        <v>13.13</v>
      </c>
      <c r="R967" s="6">
        <v>2718.37</v>
      </c>
      <c r="S967" s="6">
        <v>24635.21</v>
      </c>
      <c r="T967" s="6">
        <v>16277.73</v>
      </c>
      <c r="U967" s="6">
        <v>7636.93</v>
      </c>
      <c r="V967" s="6">
        <v>7510.3</v>
      </c>
      <c r="W967" s="6">
        <v>1044.81</v>
      </c>
      <c r="X967" s="6">
        <v>22516.83</v>
      </c>
      <c r="Y967" s="6">
        <v>28955.11</v>
      </c>
      <c r="Z967" s="6">
        <v>43.33</v>
      </c>
      <c r="AB967" s="20">
        <f ca="1">IFERROR(__xludf.DUMMYFUNCTION("""COMPUTED_VALUE"""),7191.08)</f>
        <v>7191.08</v>
      </c>
      <c r="AC967" s="20">
        <v>1343.7</v>
      </c>
    </row>
    <row r="968" spans="1:29">
      <c r="A968" s="5">
        <f t="shared" si="15"/>
        <v>43287</v>
      </c>
      <c r="B968" s="8">
        <v>46.99</v>
      </c>
      <c r="C968" s="8">
        <v>1710.63</v>
      </c>
      <c r="D968" s="8">
        <v>101.16</v>
      </c>
      <c r="E968" s="8">
        <v>1140.17</v>
      </c>
      <c r="F968" s="8">
        <v>134.09</v>
      </c>
      <c r="G968" s="8">
        <v>84.51</v>
      </c>
      <c r="H968" s="8">
        <v>125.75</v>
      </c>
      <c r="I968" s="8">
        <v>104.06</v>
      </c>
      <c r="J968" s="8">
        <v>51.48</v>
      </c>
      <c r="K968" s="8">
        <v>104.78</v>
      </c>
      <c r="L968" s="8">
        <v>44.64</v>
      </c>
      <c r="M968" s="8">
        <v>51.37</v>
      </c>
      <c r="N968" s="8">
        <v>62.2</v>
      </c>
      <c r="O968" s="8">
        <v>129.56</v>
      </c>
      <c r="P968" s="8">
        <v>13.35</v>
      </c>
      <c r="R968" s="6">
        <v>2759.82</v>
      </c>
      <c r="S968" s="6">
        <v>25316.53</v>
      </c>
      <c r="T968" s="6">
        <v>16371.78</v>
      </c>
      <c r="U968" s="6">
        <v>7617.7</v>
      </c>
      <c r="V968" s="6">
        <v>7688.39</v>
      </c>
      <c r="W968" s="6">
        <v>1053.74</v>
      </c>
      <c r="X968" s="6">
        <v>22304.51</v>
      </c>
      <c r="Y968" s="6">
        <v>28315.62</v>
      </c>
      <c r="Z968" s="6">
        <v>43.41</v>
      </c>
      <c r="AB968" s="20">
        <f ca="1">IFERROR(__xludf.DUMMYFUNCTION("""COMPUTED_VALUE"""),6188)</f>
        <v>6188</v>
      </c>
      <c r="AC968" s="20">
        <v>1344.6</v>
      </c>
    </row>
    <row r="969" spans="1:29">
      <c r="A969" s="5">
        <f t="shared" si="15"/>
        <v>43294</v>
      </c>
      <c r="B969" s="8">
        <v>47.83</v>
      </c>
      <c r="C969" s="8">
        <v>1813.03</v>
      </c>
      <c r="D969" s="8">
        <v>105.43</v>
      </c>
      <c r="E969" s="8">
        <v>1188.82</v>
      </c>
      <c r="F969" s="8">
        <v>139.41999999999999</v>
      </c>
      <c r="G969" s="8">
        <v>87.7</v>
      </c>
      <c r="H969" s="8">
        <v>125.93</v>
      </c>
      <c r="I969" s="8">
        <v>106.36</v>
      </c>
      <c r="J969" s="8">
        <v>51.41</v>
      </c>
      <c r="K969" s="8">
        <v>110</v>
      </c>
      <c r="L969" s="8">
        <v>44.74</v>
      </c>
      <c r="M969" s="8">
        <v>52.22</v>
      </c>
      <c r="N969" s="8">
        <v>62.89</v>
      </c>
      <c r="O969" s="8">
        <v>129.51</v>
      </c>
      <c r="P969" s="8">
        <v>12.91</v>
      </c>
      <c r="R969" s="6">
        <v>2801.31</v>
      </c>
      <c r="S969" s="6">
        <v>25090.48</v>
      </c>
      <c r="T969" s="6">
        <v>16561.12</v>
      </c>
      <c r="U969" s="6">
        <v>7661.87</v>
      </c>
      <c r="V969" s="6">
        <v>7825.98</v>
      </c>
      <c r="W969" s="6">
        <v>1066.17</v>
      </c>
      <c r="X969" s="6">
        <v>21788.14</v>
      </c>
      <c r="Y969" s="6">
        <v>28525.439999999999</v>
      </c>
      <c r="Z969" s="6">
        <v>43.85</v>
      </c>
      <c r="AB969" s="20">
        <f ca="1">IFERROR(__xludf.DUMMYFUNCTION("""COMPUTED_VALUE"""),6518.68)</f>
        <v>6518.68</v>
      </c>
      <c r="AC969" s="20">
        <v>1329</v>
      </c>
    </row>
    <row r="970" spans="1:29">
      <c r="A970" s="5">
        <f t="shared" si="15"/>
        <v>43301</v>
      </c>
      <c r="B970" s="8">
        <v>47.86</v>
      </c>
      <c r="C970" s="8">
        <v>1813.7</v>
      </c>
      <c r="D970" s="8">
        <v>106.27</v>
      </c>
      <c r="E970" s="8">
        <v>1184.9100000000001</v>
      </c>
      <c r="F970" s="8">
        <v>140.99</v>
      </c>
      <c r="G970" s="8">
        <v>88.06</v>
      </c>
      <c r="H970" s="8">
        <v>125.85</v>
      </c>
      <c r="I970" s="8">
        <v>111.28</v>
      </c>
      <c r="J970" s="8">
        <v>50.62</v>
      </c>
      <c r="K970" s="8">
        <v>111.48</v>
      </c>
      <c r="L970" s="8">
        <v>45.28</v>
      </c>
      <c r="M970" s="8">
        <v>51.91</v>
      </c>
      <c r="N970" s="8">
        <v>62.52</v>
      </c>
      <c r="O970" s="8">
        <v>131.80000000000001</v>
      </c>
      <c r="P970" s="8">
        <v>12.37</v>
      </c>
      <c r="R970" s="6">
        <v>2801.83</v>
      </c>
      <c r="S970" s="6">
        <v>24580.89</v>
      </c>
      <c r="T970" s="6">
        <v>16435.46</v>
      </c>
      <c r="U970" s="6">
        <v>7678.79</v>
      </c>
      <c r="V970" s="6">
        <v>7820.2</v>
      </c>
      <c r="W970" s="6">
        <v>1067.3800000000001</v>
      </c>
      <c r="X970" s="6">
        <v>22597.35</v>
      </c>
      <c r="Y970" s="6">
        <v>28224.48</v>
      </c>
      <c r="Z970" s="6">
        <v>43.96</v>
      </c>
      <c r="AB970" s="20">
        <f ca="1">IFERROR(__xludf.DUMMYFUNCTION("""COMPUTED_VALUE"""),6707.33)</f>
        <v>6707.33</v>
      </c>
      <c r="AC970" s="20">
        <v>1316.8</v>
      </c>
    </row>
    <row r="971" spans="1:29">
      <c r="A971" s="5">
        <f t="shared" si="15"/>
        <v>43308</v>
      </c>
      <c r="B971" s="8">
        <v>47.75</v>
      </c>
      <c r="C971" s="8">
        <v>1817.27</v>
      </c>
      <c r="D971" s="8">
        <v>107.68</v>
      </c>
      <c r="E971" s="8">
        <v>1238.5</v>
      </c>
      <c r="F971" s="8">
        <v>140.71</v>
      </c>
      <c r="G971" s="8">
        <v>88.13</v>
      </c>
      <c r="H971" s="8">
        <v>131.55000000000001</v>
      </c>
      <c r="I971" s="8">
        <v>116.03</v>
      </c>
      <c r="J971" s="8">
        <v>52.01</v>
      </c>
      <c r="K971" s="8">
        <v>112.62</v>
      </c>
      <c r="L971" s="8">
        <v>46.21</v>
      </c>
      <c r="M971" s="8">
        <v>47.68</v>
      </c>
      <c r="N971" s="8">
        <v>63.49</v>
      </c>
      <c r="O971" s="8">
        <v>134.46</v>
      </c>
      <c r="P971" s="8">
        <v>11.23</v>
      </c>
      <c r="R971" s="6">
        <v>2818.82</v>
      </c>
      <c r="S971" s="6">
        <v>24271.41</v>
      </c>
      <c r="T971" s="6">
        <v>16393.95</v>
      </c>
      <c r="U971" s="6">
        <v>7701.31</v>
      </c>
      <c r="V971" s="6">
        <v>7737.42</v>
      </c>
      <c r="W971" s="6">
        <v>1080.72</v>
      </c>
      <c r="X971" s="6">
        <v>22697.88</v>
      </c>
      <c r="Y971" s="6">
        <v>28804.28</v>
      </c>
      <c r="Z971" s="6">
        <v>44.69</v>
      </c>
      <c r="AB971" s="20">
        <f ca="1">IFERROR(__xludf.DUMMYFUNCTION("""COMPUTED_VALUE"""),6581)</f>
        <v>6581</v>
      </c>
      <c r="AC971" s="20">
        <v>1309</v>
      </c>
    </row>
    <row r="972" spans="1:29">
      <c r="A972" s="5">
        <f t="shared" si="15"/>
        <v>43315</v>
      </c>
      <c r="B972" s="8">
        <v>52</v>
      </c>
      <c r="C972" s="8">
        <v>1823.29</v>
      </c>
      <c r="D972" s="8">
        <v>108.04</v>
      </c>
      <c r="E972" s="8">
        <v>1223.71</v>
      </c>
      <c r="F972" s="8">
        <v>139.82</v>
      </c>
      <c r="G972" s="8">
        <v>89.6</v>
      </c>
      <c r="H972" s="8">
        <v>131.94999999999999</v>
      </c>
      <c r="I972" s="8">
        <v>117.09</v>
      </c>
      <c r="J972" s="8">
        <v>52.27</v>
      </c>
      <c r="K972" s="8">
        <v>114.09</v>
      </c>
      <c r="L972" s="8">
        <v>46.62</v>
      </c>
      <c r="M972" s="8">
        <v>49.63</v>
      </c>
      <c r="N972" s="8">
        <v>65.930000000000007</v>
      </c>
      <c r="O972" s="8">
        <v>131.30000000000001</v>
      </c>
      <c r="P972" s="8">
        <v>11.1</v>
      </c>
      <c r="R972" s="6">
        <v>2840.35</v>
      </c>
      <c r="S972" s="6">
        <v>24456.48</v>
      </c>
      <c r="T972" s="6">
        <v>16420.240000000002</v>
      </c>
      <c r="U972" s="6">
        <v>7659.1</v>
      </c>
      <c r="V972" s="6">
        <v>7812.02</v>
      </c>
      <c r="W972" s="6">
        <v>1075.0899999999999</v>
      </c>
      <c r="X972" s="6">
        <v>22712.75</v>
      </c>
      <c r="Y972" s="6">
        <v>27676.32</v>
      </c>
      <c r="Z972" s="6">
        <v>44.21</v>
      </c>
      <c r="AB972" s="20">
        <f ca="1">IFERROR(__xludf.DUMMYFUNCTION("""COMPUTED_VALUE"""),6552.43)</f>
        <v>6552.43</v>
      </c>
      <c r="AC972" s="20">
        <v>1299.4000000000001</v>
      </c>
    </row>
    <row r="973" spans="1:29">
      <c r="A973" s="5">
        <f t="shared" si="15"/>
        <v>43322</v>
      </c>
      <c r="B973" s="8">
        <v>51.88</v>
      </c>
      <c r="C973" s="8">
        <v>1886.3</v>
      </c>
      <c r="D973" s="8">
        <v>109</v>
      </c>
      <c r="E973" s="8">
        <v>1237.6099999999999</v>
      </c>
      <c r="F973" s="8">
        <v>139.72999999999999</v>
      </c>
      <c r="G973" s="8">
        <v>90.18</v>
      </c>
      <c r="H973" s="8">
        <v>130.75</v>
      </c>
      <c r="I973" s="8">
        <v>115.73</v>
      </c>
      <c r="J973" s="8">
        <v>52.47</v>
      </c>
      <c r="K973" s="8">
        <v>112.68</v>
      </c>
      <c r="L973" s="8">
        <v>46.08</v>
      </c>
      <c r="M973" s="8">
        <v>48.85</v>
      </c>
      <c r="N973" s="8">
        <v>66.069999999999993</v>
      </c>
      <c r="O973" s="8">
        <v>124.23</v>
      </c>
      <c r="P973" s="8">
        <v>10.83</v>
      </c>
      <c r="R973" s="6">
        <v>2833.28</v>
      </c>
      <c r="S973" s="6">
        <v>25019.41</v>
      </c>
      <c r="T973" s="6">
        <v>16326.51</v>
      </c>
      <c r="U973" s="6">
        <v>7667.01</v>
      </c>
      <c r="V973" s="6">
        <v>7839.11</v>
      </c>
      <c r="W973" s="6">
        <v>1062.51</v>
      </c>
      <c r="X973" s="6">
        <v>22525.18</v>
      </c>
      <c r="Y973" s="6">
        <v>28366.62</v>
      </c>
      <c r="Z973" s="6">
        <v>43.19</v>
      </c>
      <c r="AB973" s="20">
        <f ca="1">IFERROR(__xludf.DUMMYFUNCTION("""COMPUTED_VALUE"""),6196)</f>
        <v>6196</v>
      </c>
      <c r="AC973" s="20">
        <v>1294.5999999999999</v>
      </c>
    </row>
    <row r="974" spans="1:29">
      <c r="A974" s="5">
        <f t="shared" si="15"/>
        <v>43329</v>
      </c>
      <c r="B974" s="8">
        <v>54.4</v>
      </c>
      <c r="C974" s="8">
        <v>1882.22</v>
      </c>
      <c r="D974" s="8">
        <v>107.58</v>
      </c>
      <c r="E974" s="8">
        <v>1200.96</v>
      </c>
      <c r="F974" s="8">
        <v>141.33000000000001</v>
      </c>
      <c r="G974" s="8">
        <v>97.85</v>
      </c>
      <c r="H974" s="8">
        <v>134.47</v>
      </c>
      <c r="I974" s="8">
        <v>114.77</v>
      </c>
      <c r="J974" s="8">
        <v>54.79</v>
      </c>
      <c r="K974" s="8">
        <v>112.48</v>
      </c>
      <c r="L974" s="8">
        <v>46.6</v>
      </c>
      <c r="M974" s="8">
        <v>47.1</v>
      </c>
      <c r="N974" s="8">
        <v>69.06</v>
      </c>
      <c r="O974" s="8">
        <v>123.28</v>
      </c>
      <c r="P974" s="8">
        <v>10.02</v>
      </c>
      <c r="R974" s="6">
        <v>2850.13</v>
      </c>
      <c r="S974" s="6">
        <v>25058.12</v>
      </c>
      <c r="T974" s="6">
        <v>16323.71</v>
      </c>
      <c r="U974" s="6">
        <v>7558.59</v>
      </c>
      <c r="V974" s="6">
        <v>7816.33</v>
      </c>
      <c r="W974" s="6">
        <v>1051.1400000000001</v>
      </c>
      <c r="X974" s="6">
        <v>22298.080000000002</v>
      </c>
      <c r="Y974" s="6">
        <v>27213.41</v>
      </c>
      <c r="Z974" s="6">
        <v>42.21</v>
      </c>
      <c r="AB974" s="20">
        <f ca="1">IFERROR(__xludf.DUMMYFUNCTION("""COMPUTED_VALUE"""),6414)</f>
        <v>6414</v>
      </c>
      <c r="AC974" s="20">
        <v>1258.0999999999999</v>
      </c>
    </row>
    <row r="975" spans="1:29">
      <c r="A975" s="5">
        <f t="shared" si="15"/>
        <v>43336</v>
      </c>
      <c r="B975" s="8">
        <v>54.04</v>
      </c>
      <c r="C975" s="8">
        <v>1905.39</v>
      </c>
      <c r="D975" s="8">
        <v>108.4</v>
      </c>
      <c r="E975" s="8">
        <v>1220.6500000000001</v>
      </c>
      <c r="F975" s="8">
        <v>144.19999999999999</v>
      </c>
      <c r="G975" s="8">
        <v>94.95</v>
      </c>
      <c r="H975" s="8">
        <v>135.94999999999999</v>
      </c>
      <c r="I975" s="8">
        <v>114.68</v>
      </c>
      <c r="J975" s="8">
        <v>54.78</v>
      </c>
      <c r="K975" s="8">
        <v>111.93</v>
      </c>
      <c r="L975" s="8">
        <v>45.63</v>
      </c>
      <c r="M975" s="8">
        <v>47.66</v>
      </c>
      <c r="N975" s="8">
        <v>69.040000000000006</v>
      </c>
      <c r="O975" s="8">
        <v>122.84</v>
      </c>
      <c r="P975" s="8">
        <v>10.46</v>
      </c>
      <c r="R975" s="6">
        <v>2874.69</v>
      </c>
      <c r="S975" s="6">
        <v>25451.06</v>
      </c>
      <c r="T975" s="6">
        <v>16356.05</v>
      </c>
      <c r="U975" s="6">
        <v>7577.49</v>
      </c>
      <c r="V975" s="6">
        <v>7945.98</v>
      </c>
      <c r="W975" s="6">
        <v>1065.0999999999999</v>
      </c>
      <c r="X975" s="6">
        <v>22270.38</v>
      </c>
      <c r="Y975" s="6">
        <v>27671.87</v>
      </c>
      <c r="Z975" s="6">
        <v>43.37</v>
      </c>
      <c r="AB975" s="20">
        <f ca="1">IFERROR(__xludf.DUMMYFUNCTION("""COMPUTED_VALUE"""),6409.12)</f>
        <v>6409.12</v>
      </c>
      <c r="AC975" s="20">
        <v>1285</v>
      </c>
    </row>
    <row r="976" spans="1:29">
      <c r="A976" s="5">
        <f t="shared" si="15"/>
        <v>43343</v>
      </c>
      <c r="B976" s="8">
        <v>56.91</v>
      </c>
      <c r="C976" s="8">
        <v>2012.71</v>
      </c>
      <c r="D976" s="8">
        <v>112.33</v>
      </c>
      <c r="E976" s="8">
        <v>1218.19</v>
      </c>
      <c r="F976" s="8">
        <v>146.88999999999999</v>
      </c>
      <c r="G976" s="8">
        <v>95.86</v>
      </c>
      <c r="H976" s="8">
        <v>134.69</v>
      </c>
      <c r="I976" s="8">
        <v>114.58</v>
      </c>
      <c r="J976" s="8">
        <v>54.37</v>
      </c>
      <c r="K976" s="8">
        <v>112.02</v>
      </c>
      <c r="L976" s="8">
        <v>44.57</v>
      </c>
      <c r="M976" s="8">
        <v>48.43</v>
      </c>
      <c r="N976" s="8">
        <v>68.59</v>
      </c>
      <c r="O976" s="8">
        <v>124.08</v>
      </c>
      <c r="P976" s="8">
        <v>10.42</v>
      </c>
      <c r="R976" s="6">
        <v>2901.52</v>
      </c>
      <c r="S976" s="6">
        <v>25462.58</v>
      </c>
      <c r="T976" s="6">
        <v>16262.88</v>
      </c>
      <c r="U976" s="6">
        <v>7432.42</v>
      </c>
      <c r="V976" s="6">
        <v>8109.54</v>
      </c>
      <c r="W976" s="6">
        <v>1058.73</v>
      </c>
      <c r="X976" s="6">
        <v>22601.77</v>
      </c>
      <c r="Y976" s="6">
        <v>27888.55</v>
      </c>
      <c r="Z976" s="6">
        <v>43.17</v>
      </c>
      <c r="AB976" s="20">
        <f ca="1">IFERROR(__xludf.DUMMYFUNCTION("""COMPUTED_VALUE"""),6331.96)</f>
        <v>6331.96</v>
      </c>
      <c r="AC976" s="20">
        <v>1277.7</v>
      </c>
    </row>
    <row r="977" spans="1:29">
      <c r="A977" s="5">
        <f t="shared" si="15"/>
        <v>43350</v>
      </c>
      <c r="B977" s="8">
        <v>55.33</v>
      </c>
      <c r="C977" s="8">
        <v>1952.07</v>
      </c>
      <c r="D977" s="8">
        <v>108.21</v>
      </c>
      <c r="E977" s="8">
        <v>1164.83</v>
      </c>
      <c r="F977" s="8">
        <v>143.19999999999999</v>
      </c>
      <c r="G977" s="8">
        <v>95.83</v>
      </c>
      <c r="H977" s="8">
        <v>137.32</v>
      </c>
      <c r="I977" s="8">
        <v>114.32</v>
      </c>
      <c r="J977" s="8">
        <v>54</v>
      </c>
      <c r="K977" s="8">
        <v>110.97</v>
      </c>
      <c r="L977" s="8">
        <v>45.72</v>
      </c>
      <c r="M977" s="8">
        <v>46.45</v>
      </c>
      <c r="N977" s="8">
        <v>69.67</v>
      </c>
      <c r="O977" s="8">
        <v>119.3</v>
      </c>
      <c r="P977" s="8">
        <v>10.050000000000001</v>
      </c>
      <c r="R977" s="6">
        <v>2871.68</v>
      </c>
      <c r="S977" s="6">
        <v>25313.14</v>
      </c>
      <c r="T977" s="6">
        <v>16090.27</v>
      </c>
      <c r="U977" s="6">
        <v>7277.7</v>
      </c>
      <c r="V977" s="6">
        <v>7902.54</v>
      </c>
      <c r="W977" s="6">
        <v>1029.3800000000001</v>
      </c>
      <c r="X977" s="6">
        <v>22865.15</v>
      </c>
      <c r="Y977" s="6">
        <v>26973.47</v>
      </c>
      <c r="Z977" s="6">
        <v>41.55</v>
      </c>
      <c r="AB977" s="20">
        <f ca="1">IFERROR(__xludf.DUMMYFUNCTION("""COMPUTED_VALUE"""),6347.42)</f>
        <v>6347.42</v>
      </c>
      <c r="AC977" s="20">
        <v>1272.0999999999999</v>
      </c>
    </row>
    <row r="978" spans="1:29">
      <c r="A978" s="5">
        <f t="shared" si="15"/>
        <v>43357</v>
      </c>
      <c r="B978" s="8">
        <v>55.96</v>
      </c>
      <c r="C978" s="8">
        <v>1970.19</v>
      </c>
      <c r="D978" s="8">
        <v>113.37</v>
      </c>
      <c r="E978" s="8">
        <v>1172.53</v>
      </c>
      <c r="F978" s="8">
        <v>147.84</v>
      </c>
      <c r="G978" s="8">
        <v>94.59</v>
      </c>
      <c r="H978" s="8">
        <v>139.49</v>
      </c>
      <c r="I978" s="8">
        <v>113.5</v>
      </c>
      <c r="J978" s="8">
        <v>54.55</v>
      </c>
      <c r="K978" s="8">
        <v>109.26</v>
      </c>
      <c r="L978" s="8">
        <v>45.99</v>
      </c>
      <c r="M978" s="8">
        <v>45.54</v>
      </c>
      <c r="N978" s="8">
        <v>69.98</v>
      </c>
      <c r="O978" s="8">
        <v>122.28</v>
      </c>
      <c r="P978" s="8">
        <v>10.11</v>
      </c>
      <c r="R978" s="6">
        <v>2904.98</v>
      </c>
      <c r="S978" s="6">
        <v>25669.32</v>
      </c>
      <c r="T978" s="6">
        <v>16013.49</v>
      </c>
      <c r="U978" s="6">
        <v>7304.04</v>
      </c>
      <c r="V978" s="6">
        <v>8010.04</v>
      </c>
      <c r="W978" s="6">
        <v>1042.7</v>
      </c>
      <c r="X978" s="6">
        <v>22307.06</v>
      </c>
      <c r="Y978" s="6">
        <v>27286.41</v>
      </c>
      <c r="Z978" s="6">
        <v>41.96</v>
      </c>
      <c r="AB978" s="20">
        <f ca="1">IFERROR(__xludf.DUMMYFUNCTION("""COMPUTED_VALUE"""),5504.17)</f>
        <v>5504.17</v>
      </c>
      <c r="AC978" s="20">
        <v>1273.8</v>
      </c>
    </row>
    <row r="979" spans="1:29">
      <c r="A979" s="5">
        <f t="shared" si="15"/>
        <v>43364</v>
      </c>
      <c r="B979" s="8">
        <v>54.42</v>
      </c>
      <c r="C979" s="8">
        <v>1915.01</v>
      </c>
      <c r="D979" s="8">
        <v>114.26</v>
      </c>
      <c r="E979" s="8">
        <v>1166.0899999999999</v>
      </c>
      <c r="F979" s="8">
        <v>150.05000000000001</v>
      </c>
      <c r="G979" s="8">
        <v>95.9</v>
      </c>
      <c r="H979" s="8">
        <v>142.88</v>
      </c>
      <c r="I979" s="8">
        <v>117.85</v>
      </c>
      <c r="J979" s="8">
        <v>54.42</v>
      </c>
      <c r="K979" s="8">
        <v>110.4</v>
      </c>
      <c r="L979" s="8">
        <v>46.58</v>
      </c>
      <c r="M979" s="8">
        <v>46.66</v>
      </c>
      <c r="N979" s="8">
        <v>71.099999999999994</v>
      </c>
      <c r="O979" s="8">
        <v>124.72</v>
      </c>
      <c r="P979" s="8">
        <v>10.47</v>
      </c>
      <c r="R979" s="6">
        <v>2929.67</v>
      </c>
      <c r="S979" s="6">
        <v>25790.35</v>
      </c>
      <c r="T979" s="6">
        <v>16224.13</v>
      </c>
      <c r="U979" s="6">
        <v>7490.23</v>
      </c>
      <c r="V979" s="6">
        <v>7986.96</v>
      </c>
      <c r="W979" s="6">
        <v>1063.94</v>
      </c>
      <c r="X979" s="6">
        <v>23094.67</v>
      </c>
      <c r="Y979" s="6">
        <v>27953.58</v>
      </c>
      <c r="Z979" s="6">
        <v>43.23</v>
      </c>
      <c r="AB979" s="20">
        <f ca="1">IFERROR(__xludf.DUMMYFUNCTION("""COMPUTED_VALUE"""),3774.99)</f>
        <v>3774.99</v>
      </c>
      <c r="AC979" s="20">
        <v>1274.3</v>
      </c>
    </row>
    <row r="980" spans="1:29">
      <c r="A980" s="5">
        <f t="shared" si="15"/>
        <v>43371</v>
      </c>
      <c r="B980" s="8">
        <v>56.44</v>
      </c>
      <c r="C980" s="8">
        <v>2003</v>
      </c>
      <c r="D980" s="8">
        <v>114.37</v>
      </c>
      <c r="E980" s="8">
        <v>1193.47</v>
      </c>
      <c r="F980" s="8">
        <v>150.09</v>
      </c>
      <c r="G980" s="8">
        <v>93.91</v>
      </c>
      <c r="H980" s="8">
        <v>138.16999999999999</v>
      </c>
      <c r="I980" s="8">
        <v>112.84</v>
      </c>
      <c r="J980" s="8">
        <v>53.39</v>
      </c>
      <c r="K980" s="8">
        <v>116.94</v>
      </c>
      <c r="L980" s="8">
        <v>46.19</v>
      </c>
      <c r="M980" s="8">
        <v>47.29</v>
      </c>
      <c r="N980" s="8">
        <v>70.94</v>
      </c>
      <c r="O980" s="8">
        <v>124.35</v>
      </c>
      <c r="P980" s="8">
        <v>11.08</v>
      </c>
      <c r="R980" s="6">
        <v>2913.98</v>
      </c>
      <c r="S980" s="6">
        <v>25964.82</v>
      </c>
      <c r="T980" s="6">
        <v>16073.14</v>
      </c>
      <c r="U980" s="6">
        <v>7510.2</v>
      </c>
      <c r="V980" s="6">
        <v>8046.35</v>
      </c>
      <c r="W980" s="6">
        <v>1060.9100000000001</v>
      </c>
      <c r="X980" s="6">
        <v>23869.93</v>
      </c>
      <c r="Y980" s="6">
        <v>27788.52</v>
      </c>
      <c r="Z980" s="6">
        <v>42.92</v>
      </c>
      <c r="AB980" s="20">
        <f ca="1">IFERROR(__xludf.DUMMYFUNCTION("""COMPUTED_VALUE"""),4142.01)</f>
        <v>4142.01</v>
      </c>
      <c r="AC980" s="20">
        <v>1268.7</v>
      </c>
    </row>
    <row r="981" spans="1:29">
      <c r="A981" s="5">
        <f t="shared" si="15"/>
        <v>43378</v>
      </c>
      <c r="B981" s="8">
        <v>56.07</v>
      </c>
      <c r="C981" s="8">
        <v>1889.65</v>
      </c>
      <c r="D981" s="8">
        <v>112.13</v>
      </c>
      <c r="E981" s="8">
        <v>1157.3499999999999</v>
      </c>
      <c r="F981" s="8">
        <v>145.36000000000001</v>
      </c>
      <c r="G981" s="8">
        <v>93.31</v>
      </c>
      <c r="H981" s="8">
        <v>139.1</v>
      </c>
      <c r="I981" s="8">
        <v>114.62</v>
      </c>
      <c r="J981" s="8">
        <v>54.94</v>
      </c>
      <c r="K981" s="8">
        <v>114.78</v>
      </c>
      <c r="L981" s="8">
        <v>45.88</v>
      </c>
      <c r="M981" s="8">
        <v>47.03</v>
      </c>
      <c r="N981" s="8">
        <v>71.03</v>
      </c>
      <c r="O981" s="8">
        <v>121.5</v>
      </c>
      <c r="P981" s="8">
        <v>11.47</v>
      </c>
      <c r="R981" s="6">
        <v>2885.57</v>
      </c>
      <c r="S981" s="6">
        <v>25916.54</v>
      </c>
      <c r="T981" s="6">
        <v>15946.17</v>
      </c>
      <c r="U981" s="6">
        <v>7318.54</v>
      </c>
      <c r="V981" s="6">
        <v>7788.45</v>
      </c>
      <c r="W981" s="6">
        <v>1038.8699999999999</v>
      </c>
      <c r="X981" s="6">
        <v>24120.04</v>
      </c>
      <c r="Y981" s="6">
        <v>26572.57</v>
      </c>
      <c r="Z981" s="6">
        <v>40.840000000000003</v>
      </c>
      <c r="AB981" s="20">
        <f ca="1">IFERROR(__xludf.DUMMYFUNCTION("""COMPUTED_VALUE"""),3401)</f>
        <v>3401</v>
      </c>
      <c r="AC981" s="20">
        <v>1280.2</v>
      </c>
    </row>
    <row r="982" spans="1:29">
      <c r="A982" s="5">
        <f t="shared" si="15"/>
        <v>43385</v>
      </c>
      <c r="B982" s="8">
        <v>55.53</v>
      </c>
      <c r="C982" s="8">
        <v>1788.61</v>
      </c>
      <c r="D982" s="8">
        <v>109.57</v>
      </c>
      <c r="E982" s="8">
        <v>1110.08</v>
      </c>
      <c r="F982" s="8">
        <v>140.06</v>
      </c>
      <c r="G982" s="8">
        <v>94.81</v>
      </c>
      <c r="H982" s="8">
        <v>133.87</v>
      </c>
      <c r="I982" s="8">
        <v>106.95</v>
      </c>
      <c r="J982" s="8">
        <v>53.73</v>
      </c>
      <c r="K982" s="8">
        <v>112.61</v>
      </c>
      <c r="L982" s="8">
        <v>44.68</v>
      </c>
      <c r="M982" s="8">
        <v>44.88</v>
      </c>
      <c r="N982" s="8">
        <v>69.81</v>
      </c>
      <c r="O982" s="8">
        <v>116.76</v>
      </c>
      <c r="P982" s="8">
        <v>12.47</v>
      </c>
      <c r="R982" s="6">
        <v>2767.13</v>
      </c>
      <c r="S982" s="6">
        <v>26154.67</v>
      </c>
      <c r="T982" s="6">
        <v>15414.29</v>
      </c>
      <c r="U982" s="6">
        <v>6995.91</v>
      </c>
      <c r="V982" s="6">
        <v>7496.89</v>
      </c>
      <c r="W982" s="6">
        <v>988.77</v>
      </c>
      <c r="X982" s="6">
        <v>23783.72</v>
      </c>
      <c r="Y982" s="6">
        <v>25801.49</v>
      </c>
      <c r="Z982" s="6">
        <v>40.29</v>
      </c>
      <c r="AB982" s="20">
        <f ca="1">IFERROR(__xludf.DUMMYFUNCTION("""COMPUTED_VALUE"""),3400)</f>
        <v>3400</v>
      </c>
      <c r="AC982" s="20">
        <v>1296.3</v>
      </c>
    </row>
    <row r="983" spans="1:29">
      <c r="A983" s="5">
        <f t="shared" si="15"/>
        <v>43392</v>
      </c>
      <c r="B983" s="8">
        <v>54.83</v>
      </c>
      <c r="C983" s="8">
        <v>1764.03</v>
      </c>
      <c r="D983" s="8">
        <v>108.66</v>
      </c>
      <c r="E983" s="8">
        <v>1096.46</v>
      </c>
      <c r="F983" s="8">
        <v>140.08000000000001</v>
      </c>
      <c r="G983" s="8">
        <v>97.15</v>
      </c>
      <c r="H983" s="8">
        <v>139.05000000000001</v>
      </c>
      <c r="I983" s="8">
        <v>107.91</v>
      </c>
      <c r="J983" s="8">
        <v>54.9</v>
      </c>
      <c r="K983" s="8">
        <v>118.9</v>
      </c>
      <c r="L983" s="8">
        <v>46.33</v>
      </c>
      <c r="M983" s="8">
        <v>44</v>
      </c>
      <c r="N983" s="8">
        <v>72.349999999999994</v>
      </c>
      <c r="O983" s="8">
        <v>116.32</v>
      </c>
      <c r="P983" s="8">
        <v>13.18</v>
      </c>
      <c r="R983" s="6">
        <v>2767.78</v>
      </c>
      <c r="S983" s="6">
        <v>26743.5</v>
      </c>
      <c r="T983" s="6">
        <v>15470.1</v>
      </c>
      <c r="U983" s="6">
        <v>7049.8</v>
      </c>
      <c r="V983" s="6">
        <v>7449.03</v>
      </c>
      <c r="W983" s="6">
        <v>993.91</v>
      </c>
      <c r="X983" s="6">
        <v>22694.66</v>
      </c>
      <c r="Y983" s="6">
        <v>25561.4</v>
      </c>
      <c r="Z983" s="6">
        <v>39.67</v>
      </c>
      <c r="AB983" s="20">
        <f ca="1">IFERROR(__xludf.DUMMYFUNCTION("""COMPUTED_VALUE"""),3183)</f>
        <v>3183</v>
      </c>
      <c r="AC983" s="20">
        <v>1303.8</v>
      </c>
    </row>
    <row r="984" spans="1:29">
      <c r="A984" s="5">
        <f t="shared" si="15"/>
        <v>43399</v>
      </c>
      <c r="B984" s="8">
        <v>54.08</v>
      </c>
      <c r="C984" s="8">
        <v>1642.81</v>
      </c>
      <c r="D984" s="8">
        <v>106.96</v>
      </c>
      <c r="E984" s="8">
        <v>1071.47</v>
      </c>
      <c r="F984" s="8">
        <v>137.74</v>
      </c>
      <c r="G984" s="8">
        <v>98.94</v>
      </c>
      <c r="H984" s="8">
        <v>136.97</v>
      </c>
      <c r="I984" s="8">
        <v>103.42</v>
      </c>
      <c r="J984" s="8">
        <v>55.51</v>
      </c>
      <c r="K984" s="8">
        <v>113.19</v>
      </c>
      <c r="L984" s="8">
        <v>45.92</v>
      </c>
      <c r="M984" s="8">
        <v>45.69</v>
      </c>
      <c r="N984" s="8">
        <v>70.400000000000006</v>
      </c>
      <c r="O984" s="8">
        <v>117.3</v>
      </c>
      <c r="P984" s="8">
        <v>12.85</v>
      </c>
      <c r="R984" s="6">
        <v>2658.69</v>
      </c>
      <c r="S984" s="6">
        <v>26458.31</v>
      </c>
      <c r="T984" s="6">
        <v>14888.26</v>
      </c>
      <c r="U984" s="6">
        <v>6939.56</v>
      </c>
      <c r="V984" s="6">
        <v>7167.21</v>
      </c>
      <c r="W984" s="6">
        <v>964.6</v>
      </c>
      <c r="X984" s="6">
        <v>22532.080000000002</v>
      </c>
      <c r="Y984" s="6">
        <v>24717.63</v>
      </c>
      <c r="Z984" s="6">
        <v>38.67</v>
      </c>
      <c r="AB984" s="20">
        <f ca="1">IFERROR(__xludf.DUMMYFUNCTION("""COMPUTED_VALUE"""),3183.51)</f>
        <v>3183.51</v>
      </c>
      <c r="AC984" s="20">
        <v>1309.7</v>
      </c>
    </row>
    <row r="985" spans="1:29">
      <c r="A985" s="5">
        <f t="shared" si="15"/>
        <v>43406</v>
      </c>
      <c r="B985" s="8">
        <v>51.87</v>
      </c>
      <c r="C985" s="8">
        <v>1665.53</v>
      </c>
      <c r="D985" s="8">
        <v>106.16</v>
      </c>
      <c r="E985" s="8">
        <v>1057.79</v>
      </c>
      <c r="F985" s="8">
        <v>139.78</v>
      </c>
      <c r="G985" s="8">
        <v>101.34</v>
      </c>
      <c r="H985" s="8">
        <v>140.68</v>
      </c>
      <c r="I985" s="8">
        <v>108.38</v>
      </c>
      <c r="J985" s="8">
        <v>56.63</v>
      </c>
      <c r="K985" s="8">
        <v>115.18</v>
      </c>
      <c r="L985" s="8">
        <v>48</v>
      </c>
      <c r="M985" s="8">
        <v>47.11</v>
      </c>
      <c r="N985" s="8">
        <v>72.27</v>
      </c>
      <c r="O985" s="8">
        <v>115.46</v>
      </c>
      <c r="P985" s="8">
        <v>13.17</v>
      </c>
      <c r="R985" s="6">
        <v>2723.06</v>
      </c>
      <c r="S985" s="6">
        <v>26447.05</v>
      </c>
      <c r="T985" s="6">
        <v>15119.28</v>
      </c>
      <c r="U985" s="6">
        <v>7094.12</v>
      </c>
      <c r="V985" s="6">
        <v>7356.99</v>
      </c>
      <c r="W985" s="6">
        <v>991.01</v>
      </c>
      <c r="X985" s="6">
        <v>21184.6</v>
      </c>
      <c r="Y985" s="6">
        <v>26486.35</v>
      </c>
      <c r="Z985" s="6">
        <v>40.82</v>
      </c>
      <c r="AB985" s="20">
        <f ca="1">IFERROR(__xludf.DUMMYFUNCTION("""COMPUTED_VALUE"""),3980.46)</f>
        <v>3980.46</v>
      </c>
      <c r="AC985" s="20">
        <v>1307.3</v>
      </c>
    </row>
    <row r="986" spans="1:29">
      <c r="A986" s="5">
        <f t="shared" si="15"/>
        <v>43413</v>
      </c>
      <c r="B986" s="8">
        <v>51.12</v>
      </c>
      <c r="C986" s="8">
        <v>1712.43</v>
      </c>
      <c r="D986" s="8">
        <v>109.57</v>
      </c>
      <c r="E986" s="8">
        <v>1066.1500000000001</v>
      </c>
      <c r="F986" s="8">
        <v>143.93</v>
      </c>
      <c r="G986" s="8">
        <v>105.56</v>
      </c>
      <c r="H986" s="8">
        <v>145.34</v>
      </c>
      <c r="I986" s="8">
        <v>111.29</v>
      </c>
      <c r="J986" s="8">
        <v>58.46</v>
      </c>
      <c r="K986" s="8">
        <v>118</v>
      </c>
      <c r="L986" s="8">
        <v>49.68</v>
      </c>
      <c r="M986" s="8">
        <v>48.11</v>
      </c>
      <c r="N986" s="8">
        <v>74.86</v>
      </c>
      <c r="O986" s="8">
        <v>117.24</v>
      </c>
      <c r="P986" s="8">
        <v>12.91</v>
      </c>
      <c r="R986" s="6">
        <v>2781.01</v>
      </c>
      <c r="S986" s="6">
        <v>25339.99</v>
      </c>
      <c r="T986" s="6">
        <v>15274.44</v>
      </c>
      <c r="U986" s="6">
        <v>7105.34</v>
      </c>
      <c r="V986" s="6">
        <v>7406.9</v>
      </c>
      <c r="W986" s="6">
        <v>994.39</v>
      </c>
      <c r="X986" s="6">
        <v>22243.66</v>
      </c>
      <c r="Y986" s="6">
        <v>25601.919999999998</v>
      </c>
      <c r="Z986" s="6">
        <v>39.799999999999997</v>
      </c>
      <c r="AB986" s="20">
        <f ca="1">IFERROR(__xludf.DUMMYFUNCTION("""COMPUTED_VALUE"""),3972.9)</f>
        <v>3972.9</v>
      </c>
      <c r="AC986" s="20">
        <v>1282.2</v>
      </c>
    </row>
    <row r="987" spans="1:29">
      <c r="A987" s="5">
        <f t="shared" si="15"/>
        <v>43420</v>
      </c>
      <c r="B987" s="8">
        <v>48.38</v>
      </c>
      <c r="C987" s="8">
        <v>1593.41</v>
      </c>
      <c r="D987" s="8">
        <v>108.29</v>
      </c>
      <c r="E987" s="8">
        <v>1061.49</v>
      </c>
      <c r="F987" s="8">
        <v>140.18</v>
      </c>
      <c r="G987" s="8">
        <v>97.69</v>
      </c>
      <c r="H987" s="8">
        <v>145.99</v>
      </c>
      <c r="I987" s="8">
        <v>109.99</v>
      </c>
      <c r="J987" s="8">
        <v>60.21</v>
      </c>
      <c r="K987" s="8">
        <v>116.19</v>
      </c>
      <c r="L987" s="8">
        <v>50.17</v>
      </c>
      <c r="M987" s="8">
        <v>48.83</v>
      </c>
      <c r="N987" s="8">
        <v>76.06</v>
      </c>
      <c r="O987" s="8">
        <v>116.96</v>
      </c>
      <c r="P987" s="8">
        <v>13.04</v>
      </c>
      <c r="R987" s="6">
        <v>2736.27</v>
      </c>
      <c r="S987" s="6">
        <v>25444.34</v>
      </c>
      <c r="T987" s="6">
        <v>15155.5</v>
      </c>
      <c r="U987" s="6">
        <v>7013.88</v>
      </c>
      <c r="V987" s="6">
        <v>7247.87</v>
      </c>
      <c r="W987" s="6">
        <v>980.75</v>
      </c>
      <c r="X987" s="6">
        <v>22250.25</v>
      </c>
      <c r="Y987" s="6">
        <v>26183.53</v>
      </c>
      <c r="Z987" s="6">
        <v>40.9</v>
      </c>
      <c r="AB987" s="20">
        <f ca="1">IFERROR(__xludf.DUMMYFUNCTION("""COMPUTED_VALUE"""),3729.31)</f>
        <v>3729.31</v>
      </c>
      <c r="AC987" s="20">
        <v>1294.9000000000001</v>
      </c>
    </row>
    <row r="988" spans="1:29">
      <c r="A988" s="5">
        <f t="shared" si="15"/>
        <v>43427</v>
      </c>
      <c r="B988" s="8">
        <v>43.07</v>
      </c>
      <c r="C988" s="8">
        <v>1502.06</v>
      </c>
      <c r="D988" s="8">
        <v>103.07</v>
      </c>
      <c r="E988" s="8">
        <v>1023.88</v>
      </c>
      <c r="F988" s="8">
        <v>132.87</v>
      </c>
      <c r="G988" s="8">
        <v>95.1</v>
      </c>
      <c r="H988" s="8">
        <v>142.22999999999999</v>
      </c>
      <c r="I988" s="8">
        <v>106.65</v>
      </c>
      <c r="J988" s="8">
        <v>58.64</v>
      </c>
      <c r="K988" s="8">
        <v>112.08</v>
      </c>
      <c r="L988" s="8">
        <v>49.02</v>
      </c>
      <c r="M988" s="8">
        <v>46.54</v>
      </c>
      <c r="N988" s="8">
        <v>74.67</v>
      </c>
      <c r="O988" s="8">
        <v>119.71</v>
      </c>
      <c r="P988" s="8">
        <v>13.09</v>
      </c>
      <c r="R988" s="6">
        <v>2632.56</v>
      </c>
      <c r="S988" s="6">
        <v>24688.31</v>
      </c>
      <c r="T988" s="6">
        <v>15010.73</v>
      </c>
      <c r="U988" s="6">
        <v>6952.86</v>
      </c>
      <c r="V988" s="6">
        <v>6938.98</v>
      </c>
      <c r="W988" s="6">
        <v>962.11</v>
      </c>
      <c r="X988" s="6">
        <v>21680.34</v>
      </c>
      <c r="Y988" s="6">
        <v>25927.68</v>
      </c>
      <c r="Z988" s="6">
        <v>39.74</v>
      </c>
      <c r="AB988" s="20">
        <f ca="1">IFERROR(__xludf.DUMMYFUNCTION("""COMPUTED_VALUE"""),3729.31)</f>
        <v>3729.31</v>
      </c>
      <c r="AC988" s="20">
        <v>1296.0999999999999</v>
      </c>
    </row>
    <row r="989" spans="1:29">
      <c r="A989" s="5">
        <f t="shared" si="15"/>
        <v>43434</v>
      </c>
      <c r="B989" s="8">
        <v>44.65</v>
      </c>
      <c r="C989" s="8">
        <v>1690.17</v>
      </c>
      <c r="D989" s="8">
        <v>110.89</v>
      </c>
      <c r="E989" s="8">
        <v>1094.43</v>
      </c>
      <c r="F989" s="8">
        <v>141.71</v>
      </c>
      <c r="G989" s="8">
        <v>97.65</v>
      </c>
      <c r="H989" s="8">
        <v>146.9</v>
      </c>
      <c r="I989" s="8">
        <v>111.19</v>
      </c>
      <c r="J989" s="8">
        <v>60.3</v>
      </c>
      <c r="K989" s="8">
        <v>115.49</v>
      </c>
      <c r="L989" s="8">
        <v>50.4</v>
      </c>
      <c r="M989" s="8">
        <v>49.31</v>
      </c>
      <c r="N989" s="8">
        <v>79.34</v>
      </c>
      <c r="O989" s="8">
        <v>121.48</v>
      </c>
      <c r="P989" s="8">
        <v>12.75</v>
      </c>
      <c r="R989" s="6">
        <v>2760.17</v>
      </c>
      <c r="S989" s="6">
        <v>25270.83</v>
      </c>
      <c r="T989" s="6">
        <v>15197.82</v>
      </c>
      <c r="U989" s="6">
        <v>6980.24</v>
      </c>
      <c r="V989" s="6">
        <v>7330.54</v>
      </c>
      <c r="W989" s="6">
        <v>973.2</v>
      </c>
      <c r="X989" s="6">
        <v>21646.55</v>
      </c>
      <c r="Y989" s="6">
        <v>26506.75</v>
      </c>
      <c r="Z989" s="6">
        <v>41.08</v>
      </c>
      <c r="AB989" s="20">
        <f ca="1">IFERROR(__xludf.DUMMYFUNCTION("""COMPUTED_VALUE"""),3798.62)</f>
        <v>3798.62</v>
      </c>
      <c r="AC989" s="20">
        <v>1292.7</v>
      </c>
    </row>
    <row r="990" spans="1:29">
      <c r="A990" s="5">
        <f t="shared" si="15"/>
        <v>43441</v>
      </c>
      <c r="B990" s="8">
        <v>42.12</v>
      </c>
      <c r="C990" s="8">
        <v>1629.13</v>
      </c>
      <c r="D990" s="8">
        <v>104.82</v>
      </c>
      <c r="E990" s="8">
        <v>1036.58</v>
      </c>
      <c r="F990" s="8">
        <v>137.11000000000001</v>
      </c>
      <c r="G990" s="8">
        <v>93.19</v>
      </c>
      <c r="H990" s="8">
        <v>145.43</v>
      </c>
      <c r="I990" s="8">
        <v>103.29</v>
      </c>
      <c r="J990" s="8">
        <v>57.68</v>
      </c>
      <c r="K990" s="8">
        <v>111.98</v>
      </c>
      <c r="L990" s="8">
        <v>49.09</v>
      </c>
      <c r="M990" s="8">
        <v>46.24</v>
      </c>
      <c r="N990" s="8">
        <v>76.72</v>
      </c>
      <c r="O990" s="8">
        <v>119.97</v>
      </c>
      <c r="P990" s="8">
        <v>13.68</v>
      </c>
      <c r="R990" s="6">
        <v>2633.08</v>
      </c>
      <c r="S990" s="6">
        <v>25989.3</v>
      </c>
      <c r="T990" s="6">
        <v>14795.13</v>
      </c>
      <c r="U990" s="6">
        <v>6778.11</v>
      </c>
      <c r="V990" s="6">
        <v>6969.25</v>
      </c>
      <c r="W990" s="6">
        <v>938.08</v>
      </c>
      <c r="X990" s="6">
        <v>22351.06</v>
      </c>
      <c r="Y990" s="6">
        <v>26063.759999999998</v>
      </c>
      <c r="Z990" s="6">
        <v>39.880000000000003</v>
      </c>
      <c r="AB990" s="20">
        <f ca="1">IFERROR(__xludf.DUMMYFUNCTION("""COMPUTED_VALUE"""),3798.62)</f>
        <v>3798.62</v>
      </c>
      <c r="AC990" s="20">
        <v>1319.5</v>
      </c>
    </row>
    <row r="991" spans="1:29">
      <c r="A991" s="5">
        <f t="shared" si="15"/>
        <v>43448</v>
      </c>
      <c r="B991" s="8">
        <v>41.37</v>
      </c>
      <c r="C991" s="8">
        <v>1591.91</v>
      </c>
      <c r="D991" s="8">
        <v>106.03</v>
      </c>
      <c r="E991" s="8">
        <v>1042.0999999999999</v>
      </c>
      <c r="F991" s="8">
        <v>135.09</v>
      </c>
      <c r="G991" s="8">
        <v>91.85</v>
      </c>
      <c r="H991" s="8">
        <v>133</v>
      </c>
      <c r="I991" s="8">
        <v>100.29</v>
      </c>
      <c r="J991" s="8">
        <v>57.08</v>
      </c>
      <c r="K991" s="8">
        <v>112.2</v>
      </c>
      <c r="L991" s="8">
        <v>49.34</v>
      </c>
      <c r="M991" s="8">
        <v>47.86</v>
      </c>
      <c r="N991" s="8">
        <v>76.48</v>
      </c>
      <c r="O991" s="8">
        <v>120.1</v>
      </c>
      <c r="P991" s="8">
        <v>13.66</v>
      </c>
      <c r="R991" s="6">
        <v>2599.9499999999998</v>
      </c>
      <c r="S991" s="6">
        <v>25413.22</v>
      </c>
      <c r="T991" s="6">
        <v>14595.07</v>
      </c>
      <c r="U991" s="6">
        <v>6845.17</v>
      </c>
      <c r="V991" s="6">
        <v>6910.67</v>
      </c>
      <c r="W991" s="6">
        <v>943.28</v>
      </c>
      <c r="X991" s="6">
        <v>21678.68</v>
      </c>
      <c r="Y991" s="6">
        <v>26094.79</v>
      </c>
      <c r="Z991" s="6">
        <v>39.83</v>
      </c>
      <c r="AB991" s="20">
        <f ca="1">IFERROR(__xludf.DUMMYFUNCTION("""COMPUTED_VALUE"""),3619.41)</f>
        <v>3619.41</v>
      </c>
      <c r="AC991" s="20">
        <v>1307</v>
      </c>
    </row>
    <row r="992" spans="1:29">
      <c r="A992" s="5">
        <f t="shared" si="15"/>
        <v>43455</v>
      </c>
      <c r="B992" s="8">
        <v>37.68</v>
      </c>
      <c r="C992" s="8">
        <v>1377.45</v>
      </c>
      <c r="D992" s="8">
        <v>98.23</v>
      </c>
      <c r="E992" s="8">
        <v>979.54</v>
      </c>
      <c r="F992" s="8">
        <v>124.26</v>
      </c>
      <c r="G992" s="8">
        <v>87.13</v>
      </c>
      <c r="H992" s="8">
        <v>128.09</v>
      </c>
      <c r="I992" s="8">
        <v>94.17</v>
      </c>
      <c r="J992" s="8">
        <v>54.92</v>
      </c>
      <c r="K992" s="8">
        <v>104.22</v>
      </c>
      <c r="L992" s="8">
        <v>47.57</v>
      </c>
      <c r="M992" s="8">
        <v>44.84</v>
      </c>
      <c r="N992" s="8">
        <v>72.900000000000006</v>
      </c>
      <c r="O992" s="8">
        <v>113.96</v>
      </c>
      <c r="P992" s="8">
        <v>13.12</v>
      </c>
      <c r="R992" s="6">
        <v>2416.62</v>
      </c>
      <c r="S992" s="6">
        <v>24285.95</v>
      </c>
      <c r="T992" s="6">
        <v>13935.44</v>
      </c>
      <c r="U992" s="6">
        <v>6721.17</v>
      </c>
      <c r="V992" s="6">
        <v>6332.99</v>
      </c>
      <c r="W992" s="6">
        <v>909.69</v>
      </c>
      <c r="X992" s="6">
        <v>21374.83</v>
      </c>
      <c r="Y992" s="6">
        <v>25753.42</v>
      </c>
      <c r="Z992" s="6">
        <v>38.520000000000003</v>
      </c>
      <c r="AB992" s="20">
        <f ca="1">IFERROR(__xludf.DUMMYFUNCTION("""COMPUTED_VALUE"""),3620.85)</f>
        <v>3620.85</v>
      </c>
      <c r="AC992" s="20">
        <v>1323.1</v>
      </c>
    </row>
    <row r="993" spans="1:29">
      <c r="A993" s="5">
        <f t="shared" si="15"/>
        <v>43462</v>
      </c>
      <c r="B993" s="8">
        <v>39.06</v>
      </c>
      <c r="C993" s="8">
        <v>1478.02</v>
      </c>
      <c r="D993" s="8">
        <v>100.39</v>
      </c>
      <c r="E993" s="8">
        <v>1037.08</v>
      </c>
      <c r="F993" s="8">
        <v>130.94</v>
      </c>
      <c r="G993" s="8">
        <v>92.13</v>
      </c>
      <c r="H993" s="8">
        <v>127.27</v>
      </c>
      <c r="I993" s="8">
        <v>96.83</v>
      </c>
      <c r="J993" s="8">
        <v>55.27</v>
      </c>
      <c r="K993" s="8">
        <v>107.3</v>
      </c>
      <c r="L993" s="8">
        <v>47.2</v>
      </c>
      <c r="M993" s="8">
        <v>46.75</v>
      </c>
      <c r="N993" s="8">
        <v>75.37</v>
      </c>
      <c r="O993" s="8">
        <v>116.34</v>
      </c>
      <c r="P993" s="8">
        <v>13.12</v>
      </c>
      <c r="R993" s="6">
        <v>2485.7399999999998</v>
      </c>
      <c r="S993" s="6">
        <v>25538.46</v>
      </c>
      <c r="T993" s="6">
        <v>14222</v>
      </c>
      <c r="U993" s="6">
        <v>6733.97</v>
      </c>
      <c r="V993" s="6">
        <v>6584.52</v>
      </c>
      <c r="W993" s="6">
        <v>906.88</v>
      </c>
      <c r="X993" s="6">
        <v>20166.189999999999</v>
      </c>
      <c r="Y993" s="6">
        <v>25504.2</v>
      </c>
      <c r="Z993" s="6">
        <v>39.24</v>
      </c>
      <c r="AB993" s="20">
        <f ca="1">IFERROR(__xludf.DUMMYFUNCTION("""COMPUTED_VALUE"""),3682.65)</f>
        <v>3682.65</v>
      </c>
      <c r="AC993" s="20">
        <v>1348.3</v>
      </c>
    </row>
    <row r="994" spans="1:29">
      <c r="A994" s="5">
        <f t="shared" si="15"/>
        <v>43469</v>
      </c>
      <c r="B994" s="8">
        <v>37.07</v>
      </c>
      <c r="C994" s="8">
        <v>1575.39</v>
      </c>
      <c r="D994" s="8">
        <v>101.93</v>
      </c>
      <c r="E994" s="8">
        <v>1070.71</v>
      </c>
      <c r="F994" s="8">
        <v>133.65</v>
      </c>
      <c r="G994" s="8">
        <v>93.44</v>
      </c>
      <c r="H994" s="8">
        <v>127.83</v>
      </c>
      <c r="I994" s="8">
        <v>100.69</v>
      </c>
      <c r="J994" s="8">
        <v>56.36</v>
      </c>
      <c r="K994" s="8">
        <v>109.61</v>
      </c>
      <c r="L994" s="8">
        <v>47.57</v>
      </c>
      <c r="M994" s="8">
        <v>47.22</v>
      </c>
      <c r="N994" s="8">
        <v>76.27</v>
      </c>
      <c r="O994" s="8">
        <v>119.73</v>
      </c>
      <c r="P994" s="8">
        <v>13.09</v>
      </c>
      <c r="R994" s="6">
        <v>2531.94</v>
      </c>
      <c r="S994" s="6">
        <v>24388.95</v>
      </c>
      <c r="T994" s="6">
        <v>14426.62</v>
      </c>
      <c r="U994" s="6">
        <v>6837.42</v>
      </c>
      <c r="V994" s="6">
        <v>6738.86</v>
      </c>
      <c r="W994" s="6">
        <v>921.3</v>
      </c>
      <c r="X994" s="6">
        <v>20014.77</v>
      </c>
      <c r="Y994" s="6">
        <v>25626.03</v>
      </c>
      <c r="Z994" s="6">
        <v>39.69</v>
      </c>
      <c r="AB994" s="20">
        <f ca="1">IFERROR(__xludf.DUMMYFUNCTION("""COMPUTED_VALUE"""),3682.65)</f>
        <v>3682.65</v>
      </c>
      <c r="AC994" s="20">
        <v>1351</v>
      </c>
    </row>
    <row r="995" spans="1:29">
      <c r="A995" s="5">
        <f t="shared" si="15"/>
        <v>43476</v>
      </c>
      <c r="B995" s="8">
        <v>38.07</v>
      </c>
      <c r="C995" s="8">
        <v>1640.56</v>
      </c>
      <c r="D995" s="8">
        <v>102.8</v>
      </c>
      <c r="E995" s="8">
        <v>1057.19</v>
      </c>
      <c r="F995" s="8">
        <v>138.06</v>
      </c>
      <c r="G995" s="8">
        <v>94.84</v>
      </c>
      <c r="H995" s="8">
        <v>129.75</v>
      </c>
      <c r="I995" s="8">
        <v>99.91</v>
      </c>
      <c r="J995" s="8">
        <v>58.02</v>
      </c>
      <c r="K995" s="8">
        <v>112.65</v>
      </c>
      <c r="L995" s="8">
        <v>47.34</v>
      </c>
      <c r="M995" s="8">
        <v>48.93</v>
      </c>
      <c r="N995" s="8">
        <v>74.900000000000006</v>
      </c>
      <c r="O995" s="8">
        <v>125.07</v>
      </c>
      <c r="P995" s="8">
        <v>12.44</v>
      </c>
      <c r="R995" s="6">
        <v>2596.2600000000002</v>
      </c>
      <c r="S995" s="6">
        <v>24100.51</v>
      </c>
      <c r="T995" s="6">
        <v>14939.18</v>
      </c>
      <c r="U995" s="6">
        <v>6918.18</v>
      </c>
      <c r="V995" s="6">
        <v>6971.48</v>
      </c>
      <c r="W995" s="6">
        <v>935.18</v>
      </c>
      <c r="X995" s="6">
        <v>19561.96</v>
      </c>
      <c r="Y995" s="6">
        <v>26667.27</v>
      </c>
      <c r="Z995" s="6">
        <v>40.729999999999997</v>
      </c>
      <c r="AB995" s="20">
        <f ca="1">IFERROR(__xludf.DUMMYFUNCTION("""COMPUTED_VALUE"""),3556.07)</f>
        <v>3556.07</v>
      </c>
      <c r="AC995" s="20">
        <v>1355.4</v>
      </c>
    </row>
    <row r="996" spans="1:29">
      <c r="A996" s="5">
        <f t="shared" si="15"/>
        <v>43483</v>
      </c>
      <c r="B996" s="8">
        <v>39.21</v>
      </c>
      <c r="C996" s="8">
        <v>1696.2</v>
      </c>
      <c r="D996" s="8">
        <v>107.71</v>
      </c>
      <c r="E996" s="8">
        <v>1098.26</v>
      </c>
      <c r="F996" s="8">
        <v>138.5</v>
      </c>
      <c r="G996" s="8">
        <v>97.73</v>
      </c>
      <c r="H996" s="8">
        <v>130.69</v>
      </c>
      <c r="I996" s="8">
        <v>104.59</v>
      </c>
      <c r="J996" s="8">
        <v>57.09</v>
      </c>
      <c r="K996" s="8">
        <v>111.04</v>
      </c>
      <c r="L996" s="8">
        <v>47.61</v>
      </c>
      <c r="M996" s="8">
        <v>49.19</v>
      </c>
      <c r="N996" s="8">
        <v>75.87</v>
      </c>
      <c r="O996" s="8">
        <v>125.35</v>
      </c>
      <c r="P996" s="8">
        <v>11.79</v>
      </c>
      <c r="R996" s="6">
        <v>2670.71</v>
      </c>
      <c r="S996" s="6">
        <v>22445.37</v>
      </c>
      <c r="T996" s="6">
        <v>15303.83</v>
      </c>
      <c r="U996" s="6">
        <v>6968.33</v>
      </c>
      <c r="V996" s="6">
        <v>7157.23</v>
      </c>
      <c r="W996" s="6">
        <v>953.23</v>
      </c>
      <c r="X996" s="6">
        <v>20359.7</v>
      </c>
      <c r="Y996" s="6">
        <v>27090.81</v>
      </c>
      <c r="Z996" s="6">
        <v>41.55</v>
      </c>
      <c r="AB996" s="20">
        <f ca="1">IFERROR(__xludf.DUMMYFUNCTION("""COMPUTED_VALUE"""),3556.07)</f>
        <v>3556.07</v>
      </c>
      <c r="AC996" s="20">
        <v>1348.1</v>
      </c>
    </row>
    <row r="997" spans="1:29">
      <c r="A997" s="5">
        <f t="shared" si="15"/>
        <v>43490</v>
      </c>
      <c r="B997" s="8">
        <v>39.44</v>
      </c>
      <c r="C997" s="8">
        <v>1670.57</v>
      </c>
      <c r="D997" s="8">
        <v>107.17</v>
      </c>
      <c r="E997" s="8">
        <v>1090.99</v>
      </c>
      <c r="F997" s="8">
        <v>138.66999999999999</v>
      </c>
      <c r="G997" s="8">
        <v>96.94</v>
      </c>
      <c r="H997" s="8">
        <v>128.22999999999999</v>
      </c>
      <c r="I997" s="8">
        <v>103.39</v>
      </c>
      <c r="J997" s="8">
        <v>56.4</v>
      </c>
      <c r="K997" s="8">
        <v>111.09</v>
      </c>
      <c r="L997" s="8">
        <v>47.37</v>
      </c>
      <c r="M997" s="8">
        <v>47.04</v>
      </c>
      <c r="N997" s="8">
        <v>72.95</v>
      </c>
      <c r="O997" s="8">
        <v>123.72</v>
      </c>
      <c r="P997" s="8">
        <v>12.25</v>
      </c>
      <c r="R997" s="6">
        <v>2664.76</v>
      </c>
      <c r="S997" s="6">
        <v>23062.400000000001</v>
      </c>
      <c r="T997" s="6">
        <v>15366.05</v>
      </c>
      <c r="U997" s="6">
        <v>6809.22</v>
      </c>
      <c r="V997" s="6">
        <v>7164.86</v>
      </c>
      <c r="W997" s="6">
        <v>961.78</v>
      </c>
      <c r="X997" s="6">
        <v>20666.07</v>
      </c>
      <c r="Y997" s="6">
        <v>27569.19</v>
      </c>
      <c r="Z997" s="6">
        <v>42.2</v>
      </c>
      <c r="AB997" s="20">
        <f ca="1">IFERROR(__xludf.DUMMYFUNCTION("""COMPUTED_VALUE"""),3468.43)</f>
        <v>3468.43</v>
      </c>
      <c r="AC997" s="20">
        <v>1364</v>
      </c>
    </row>
    <row r="998" spans="1:29">
      <c r="A998" s="5">
        <f t="shared" si="15"/>
        <v>43497</v>
      </c>
      <c r="B998" s="8">
        <v>41.63</v>
      </c>
      <c r="C998" s="8">
        <v>1626.23</v>
      </c>
      <c r="D998" s="8">
        <v>102.78</v>
      </c>
      <c r="E998" s="8">
        <v>1110.75</v>
      </c>
      <c r="F998" s="8">
        <v>140.15</v>
      </c>
      <c r="G998" s="8">
        <v>93.86</v>
      </c>
      <c r="H998" s="8">
        <v>134.19999999999999</v>
      </c>
      <c r="I998" s="8">
        <v>103.88</v>
      </c>
      <c r="J998" s="8">
        <v>54.55</v>
      </c>
      <c r="K998" s="8">
        <v>111.3</v>
      </c>
      <c r="L998" s="8">
        <v>48.7</v>
      </c>
      <c r="M998" s="8">
        <v>48.73</v>
      </c>
      <c r="N998" s="8">
        <v>76.45</v>
      </c>
      <c r="O998" s="8">
        <v>122</v>
      </c>
      <c r="P998" s="8">
        <v>13.25</v>
      </c>
      <c r="R998" s="6">
        <v>2706.53</v>
      </c>
      <c r="S998" s="6">
        <v>23433.16</v>
      </c>
      <c r="T998" s="6">
        <v>15506.31</v>
      </c>
      <c r="U998" s="6">
        <v>7020.22</v>
      </c>
      <c r="V998" s="6">
        <v>7263.87</v>
      </c>
      <c r="W998" s="6">
        <v>978.22</v>
      </c>
      <c r="X998" s="6">
        <v>20773.560000000001</v>
      </c>
      <c r="Y998" s="6">
        <v>27930.74</v>
      </c>
      <c r="Z998" s="6">
        <v>42.76</v>
      </c>
      <c r="AB998" s="20">
        <f ca="1">IFERROR(__xludf.DUMMYFUNCTION("""COMPUTED_VALUE"""),3417.02)</f>
        <v>3417.02</v>
      </c>
      <c r="AC998" s="20">
        <v>1381.1</v>
      </c>
    </row>
    <row r="999" spans="1:29">
      <c r="A999" s="5">
        <f t="shared" si="15"/>
        <v>43504</v>
      </c>
      <c r="B999" s="8">
        <v>42.6</v>
      </c>
      <c r="C999" s="8">
        <v>1588.22</v>
      </c>
      <c r="D999" s="8">
        <v>105.67</v>
      </c>
      <c r="E999" s="8">
        <v>1095.06</v>
      </c>
      <c r="F999" s="8">
        <v>140.38</v>
      </c>
      <c r="G999" s="8">
        <v>95.58</v>
      </c>
      <c r="H999" s="8">
        <v>132.4</v>
      </c>
      <c r="I999" s="8">
        <v>101.36</v>
      </c>
      <c r="J999" s="8">
        <v>53.95</v>
      </c>
      <c r="K999" s="8">
        <v>111.51</v>
      </c>
      <c r="L999" s="8">
        <v>49.5</v>
      </c>
      <c r="M999" s="8">
        <v>48.84</v>
      </c>
      <c r="N999" s="8">
        <v>77.52</v>
      </c>
      <c r="O999" s="8">
        <v>117.31</v>
      </c>
      <c r="P999" s="8">
        <v>13.62</v>
      </c>
      <c r="R999" s="6">
        <v>2707.88</v>
      </c>
      <c r="S999" s="6">
        <v>23995.95</v>
      </c>
      <c r="T999" s="6">
        <v>15633.33</v>
      </c>
      <c r="U999" s="6">
        <v>7071.18</v>
      </c>
      <c r="V999" s="6">
        <v>7298.2</v>
      </c>
      <c r="W999" s="6">
        <v>973.75</v>
      </c>
      <c r="X999" s="6">
        <v>20788.39</v>
      </c>
      <c r="Y999" s="6">
        <v>27946.32</v>
      </c>
      <c r="Z999" s="6">
        <v>42.16</v>
      </c>
      <c r="AB999" s="20">
        <f ca="1">IFERROR(__xludf.DUMMYFUNCTION("""COMPUTED_VALUE"""),3623.73)</f>
        <v>3623.73</v>
      </c>
      <c r="AC999" s="20">
        <v>1377.8</v>
      </c>
    </row>
    <row r="1000" spans="1:29">
      <c r="A1000" s="5">
        <f t="shared" si="15"/>
        <v>43511</v>
      </c>
      <c r="B1000" s="8">
        <v>42.61</v>
      </c>
      <c r="C1000" s="8">
        <v>1607.95</v>
      </c>
      <c r="D1000" s="8">
        <v>108.22</v>
      </c>
      <c r="E1000" s="8">
        <v>1113.6500000000001</v>
      </c>
      <c r="F1000" s="8">
        <v>144.91</v>
      </c>
      <c r="G1000" s="8">
        <v>99.99</v>
      </c>
      <c r="H1000" s="8">
        <v>136.38</v>
      </c>
      <c r="I1000" s="8">
        <v>105.55</v>
      </c>
      <c r="J1000" s="8">
        <v>55.16</v>
      </c>
      <c r="K1000" s="8">
        <v>112.59</v>
      </c>
      <c r="L1000" s="8">
        <v>45.24</v>
      </c>
      <c r="M1000" s="8">
        <v>51.66</v>
      </c>
      <c r="N1000" s="8">
        <v>79.81</v>
      </c>
      <c r="O1000" s="8">
        <v>121.15</v>
      </c>
      <c r="P1000" s="8">
        <v>12.95</v>
      </c>
      <c r="R1000" s="6">
        <v>2775.6</v>
      </c>
      <c r="S1000" s="6">
        <v>24706.35</v>
      </c>
      <c r="T1000" s="6">
        <v>15838.24</v>
      </c>
      <c r="U1000" s="6">
        <v>7236.68</v>
      </c>
      <c r="V1000" s="6">
        <v>7472.41</v>
      </c>
      <c r="W1000" s="6">
        <v>1005.88</v>
      </c>
      <c r="X1000" s="6">
        <v>20333.169999999998</v>
      </c>
      <c r="Y1000" s="6">
        <v>27900.84</v>
      </c>
      <c r="Z1000" s="6">
        <v>42.09</v>
      </c>
      <c r="AB1000" s="20">
        <f ca="1">IFERROR(__xludf.DUMMYFUNCTION("""COMPUTED_VALUE"""),3582.37)</f>
        <v>3582.37</v>
      </c>
      <c r="AC1000" s="20">
        <v>1381.2</v>
      </c>
    </row>
    <row r="1001" spans="1:29">
      <c r="A1001" s="5">
        <f t="shared" si="15"/>
        <v>43518</v>
      </c>
      <c r="B1001" s="8">
        <v>43.24</v>
      </c>
      <c r="C1001" s="8">
        <v>1631.56</v>
      </c>
      <c r="D1001" s="8">
        <v>110.97</v>
      </c>
      <c r="E1001" s="8">
        <v>1110.3699999999999</v>
      </c>
      <c r="F1001" s="8">
        <v>145.87</v>
      </c>
      <c r="G1001" s="8">
        <v>99.55</v>
      </c>
      <c r="H1001" s="8">
        <v>136.6</v>
      </c>
      <c r="I1001" s="8">
        <v>105</v>
      </c>
      <c r="J1001" s="8">
        <v>56.92</v>
      </c>
      <c r="K1001" s="8">
        <v>115.25</v>
      </c>
      <c r="L1001" s="8">
        <v>45.28</v>
      </c>
      <c r="M1001" s="8">
        <v>52.49</v>
      </c>
      <c r="N1001" s="8">
        <v>80.77</v>
      </c>
      <c r="O1001" s="8">
        <v>121.82</v>
      </c>
      <c r="P1001" s="8">
        <v>13.04</v>
      </c>
      <c r="R1001" s="6">
        <v>2792.67</v>
      </c>
      <c r="S1001" s="6">
        <v>24737.200000000001</v>
      </c>
      <c r="T1001" s="6">
        <v>16013.01</v>
      </c>
      <c r="U1001" s="6">
        <v>7178.6</v>
      </c>
      <c r="V1001" s="6">
        <v>7527.55</v>
      </c>
      <c r="W1001" s="6">
        <v>1013.22</v>
      </c>
      <c r="X1001" s="6">
        <v>20900.63</v>
      </c>
      <c r="Y1001" s="6">
        <v>28816.3</v>
      </c>
      <c r="Z1001" s="6">
        <v>43.04</v>
      </c>
      <c r="AB1001" s="20">
        <f ca="1">IFERROR(__xludf.DUMMYFUNCTION("""COMPUTED_VALUE"""),4110)</f>
        <v>4110</v>
      </c>
      <c r="AC1001" s="20">
        <v>1392.5</v>
      </c>
    </row>
    <row r="1002" spans="1:29">
      <c r="A1002" s="5">
        <f t="shared" si="15"/>
        <v>43525</v>
      </c>
      <c r="B1002" s="8">
        <v>43.74</v>
      </c>
      <c r="C1002" s="8">
        <v>1671.73</v>
      </c>
      <c r="D1002" s="8">
        <v>112.53</v>
      </c>
      <c r="E1002" s="8">
        <v>1140.99</v>
      </c>
      <c r="F1002" s="8">
        <v>149.47</v>
      </c>
      <c r="G1002" s="8">
        <v>97.93</v>
      </c>
      <c r="H1002" s="8">
        <v>138.35</v>
      </c>
      <c r="I1002" s="8">
        <v>104.43</v>
      </c>
      <c r="J1002" s="8">
        <v>56.96</v>
      </c>
      <c r="K1002" s="8">
        <v>114.01</v>
      </c>
      <c r="L1002" s="8">
        <v>45.38</v>
      </c>
      <c r="M1002" s="8">
        <v>53.3</v>
      </c>
      <c r="N1002" s="8">
        <v>81.650000000000006</v>
      </c>
      <c r="O1002" s="8">
        <v>120.34</v>
      </c>
      <c r="P1002" s="8">
        <v>12.31</v>
      </c>
      <c r="R1002" s="6">
        <v>2803.69</v>
      </c>
      <c r="S1002" s="6">
        <v>25063.89</v>
      </c>
      <c r="T1002" s="6">
        <v>16068.25</v>
      </c>
      <c r="U1002" s="6">
        <v>7106.73</v>
      </c>
      <c r="V1002" s="6">
        <v>7595.35</v>
      </c>
      <c r="W1002" s="6">
        <v>1025.26</v>
      </c>
      <c r="X1002" s="6">
        <v>21425.51</v>
      </c>
      <c r="Y1002" s="6">
        <v>28812.17</v>
      </c>
      <c r="Z1002" s="6">
        <v>42.49</v>
      </c>
      <c r="AB1002" s="20">
        <f ca="1">IFERROR(__xludf.DUMMYFUNCTION("""COMPUTED_VALUE"""),3809.7)</f>
        <v>3809.7</v>
      </c>
      <c r="AC1002" s="20">
        <v>1358.3</v>
      </c>
    </row>
    <row r="1003" spans="1:29">
      <c r="A1003" s="5">
        <f t="shared" si="15"/>
        <v>43532</v>
      </c>
      <c r="B1003" s="8">
        <v>43.23</v>
      </c>
      <c r="C1003" s="8">
        <v>1620.8</v>
      </c>
      <c r="D1003" s="8">
        <v>110.51</v>
      </c>
      <c r="E1003" s="8">
        <v>1142.32</v>
      </c>
      <c r="F1003" s="8">
        <v>147.35</v>
      </c>
      <c r="G1003" s="8">
        <v>97.59</v>
      </c>
      <c r="H1003" s="8">
        <v>138.06</v>
      </c>
      <c r="I1003" s="8">
        <v>103.01</v>
      </c>
      <c r="J1003" s="8">
        <v>56.53</v>
      </c>
      <c r="K1003" s="8">
        <v>113.81</v>
      </c>
      <c r="L1003" s="8">
        <v>44.84</v>
      </c>
      <c r="M1003" s="8">
        <v>52.48</v>
      </c>
      <c r="N1003" s="8">
        <v>79.8</v>
      </c>
      <c r="O1003" s="8">
        <v>117.71</v>
      </c>
      <c r="P1003" s="8">
        <v>12.93</v>
      </c>
      <c r="R1003" s="6">
        <v>2743.07</v>
      </c>
      <c r="S1003" s="6">
        <v>25106.33</v>
      </c>
      <c r="T1003" s="6">
        <v>15996.21</v>
      </c>
      <c r="U1003" s="6">
        <v>7104.31</v>
      </c>
      <c r="V1003" s="6">
        <v>7408.14</v>
      </c>
      <c r="W1003" s="6">
        <v>1013.72</v>
      </c>
      <c r="X1003" s="6">
        <v>21602.69</v>
      </c>
      <c r="Y1003" s="6">
        <v>28228.42</v>
      </c>
      <c r="Z1003" s="6">
        <v>41.64</v>
      </c>
      <c r="AB1003" s="20">
        <f ca="1">IFERROR(__xludf.DUMMYFUNCTION("""COMPUTED_VALUE"""),3917)</f>
        <v>3917</v>
      </c>
      <c r="AC1003" s="20">
        <v>1358.5</v>
      </c>
    </row>
    <row r="1004" spans="1:29">
      <c r="A1004" s="5">
        <f t="shared" si="15"/>
        <v>43539</v>
      </c>
      <c r="B1004" s="8">
        <v>46.53</v>
      </c>
      <c r="C1004" s="8">
        <v>1712.36</v>
      </c>
      <c r="D1004" s="8">
        <v>115.91</v>
      </c>
      <c r="E1004" s="8">
        <v>1184.46</v>
      </c>
      <c r="F1004" s="8">
        <v>155.46</v>
      </c>
      <c r="G1004" s="8">
        <v>98.42</v>
      </c>
      <c r="H1004" s="8">
        <v>137.6</v>
      </c>
      <c r="I1004" s="8">
        <v>106.55</v>
      </c>
      <c r="J1004" s="8">
        <v>58.39</v>
      </c>
      <c r="K1004" s="8">
        <v>114.96</v>
      </c>
      <c r="L1004" s="8">
        <v>45.3</v>
      </c>
      <c r="M1004" s="8">
        <v>54.33</v>
      </c>
      <c r="N1004" s="8">
        <v>81.569999999999993</v>
      </c>
      <c r="O1004" s="8">
        <v>118.97</v>
      </c>
      <c r="P1004" s="8">
        <v>13</v>
      </c>
      <c r="R1004" s="6">
        <v>2822.48</v>
      </c>
      <c r="S1004" s="6">
        <v>26031.81</v>
      </c>
      <c r="T1004" s="6">
        <v>16140.35</v>
      </c>
      <c r="U1004" s="6">
        <v>7228.28</v>
      </c>
      <c r="V1004" s="6">
        <v>7688.53</v>
      </c>
      <c r="W1004" s="6">
        <v>1047.25</v>
      </c>
      <c r="X1004" s="6">
        <v>21025.56</v>
      </c>
      <c r="Y1004" s="6">
        <v>29012.26</v>
      </c>
      <c r="Z1004" s="6">
        <v>43.08</v>
      </c>
      <c r="AB1004" s="20">
        <f ca="1">IFERROR(__xludf.DUMMYFUNCTION("""COMPUTED_VALUE"""),3990)</f>
        <v>3990</v>
      </c>
      <c r="AC1004" s="20">
        <v>1360.6</v>
      </c>
    </row>
    <row r="1005" spans="1:29">
      <c r="A1005" s="5">
        <f t="shared" si="15"/>
        <v>43546</v>
      </c>
      <c r="B1005" s="8">
        <v>47.76</v>
      </c>
      <c r="C1005" s="8">
        <v>1764.77</v>
      </c>
      <c r="D1005" s="8">
        <v>117.05</v>
      </c>
      <c r="E1005" s="8">
        <v>1205.5</v>
      </c>
      <c r="F1005" s="8">
        <v>153.07</v>
      </c>
      <c r="G1005" s="8">
        <v>98.28</v>
      </c>
      <c r="H1005" s="8">
        <v>136.91</v>
      </c>
      <c r="I1005" s="8">
        <v>99.76</v>
      </c>
      <c r="J1005" s="8">
        <v>59.76</v>
      </c>
      <c r="K1005" s="8">
        <v>108.23</v>
      </c>
      <c r="L1005" s="8">
        <v>45.93</v>
      </c>
      <c r="M1005" s="8">
        <v>53.26</v>
      </c>
      <c r="N1005" s="8">
        <v>82.29</v>
      </c>
      <c r="O1005" s="8">
        <v>120.22</v>
      </c>
      <c r="P1005" s="8">
        <v>13.67</v>
      </c>
      <c r="R1005" s="6">
        <v>2800.71</v>
      </c>
      <c r="S1005" s="6">
        <v>26026.32</v>
      </c>
      <c r="T1005" s="6">
        <v>16089.33</v>
      </c>
      <c r="U1005" s="6">
        <v>7207.59</v>
      </c>
      <c r="V1005" s="6">
        <v>7642.67</v>
      </c>
      <c r="W1005" s="6">
        <v>1026.78</v>
      </c>
      <c r="X1005" s="6">
        <v>21450.85</v>
      </c>
      <c r="Y1005" s="6">
        <v>29113.360000000001</v>
      </c>
      <c r="Z1005" s="6">
        <v>42.43</v>
      </c>
      <c r="AB1005" s="20">
        <f ca="1">IFERROR(__xludf.DUMMYFUNCTION("""COMPUTED_VALUE"""),3983.43)</f>
        <v>3983.43</v>
      </c>
      <c r="AC1005" s="20">
        <v>1369.3</v>
      </c>
    </row>
    <row r="1006" spans="1:29">
      <c r="A1006" s="5">
        <f t="shared" si="15"/>
        <v>43553</v>
      </c>
      <c r="B1006" s="8">
        <v>47.49</v>
      </c>
      <c r="C1006" s="8">
        <v>1780.75</v>
      </c>
      <c r="D1006" s="8">
        <v>117.94</v>
      </c>
      <c r="E1006" s="8">
        <v>1173.31</v>
      </c>
      <c r="F1006" s="8">
        <v>156.19</v>
      </c>
      <c r="G1006" s="8">
        <v>97.53</v>
      </c>
      <c r="H1006" s="8">
        <v>139.79</v>
      </c>
      <c r="I1006" s="8">
        <v>101.23</v>
      </c>
      <c r="J1006" s="8">
        <v>59.13</v>
      </c>
      <c r="K1006" s="8">
        <v>111.03</v>
      </c>
      <c r="L1006" s="8">
        <v>46.86</v>
      </c>
      <c r="M1006" s="8">
        <v>53.7</v>
      </c>
      <c r="N1006" s="8">
        <v>83.17</v>
      </c>
      <c r="O1006" s="8">
        <v>118.02</v>
      </c>
      <c r="P1006" s="8">
        <v>13.71</v>
      </c>
      <c r="R1006" s="6">
        <v>2834.4</v>
      </c>
      <c r="S1006" s="6">
        <v>25450.240000000002</v>
      </c>
      <c r="T1006" s="6">
        <v>16102.09</v>
      </c>
      <c r="U1006" s="6">
        <v>7279.19</v>
      </c>
      <c r="V1006" s="6">
        <v>7729.32</v>
      </c>
      <c r="W1006" s="6">
        <v>1042.48</v>
      </c>
      <c r="X1006" s="6">
        <v>21627.34</v>
      </c>
      <c r="Y1006" s="6">
        <v>29051.360000000001</v>
      </c>
      <c r="Z1006" s="6">
        <v>42.92</v>
      </c>
      <c r="AB1006" s="20">
        <f ca="1">IFERROR(__xludf.DUMMYFUNCTION("""COMPUTED_VALUE"""),4094.14)</f>
        <v>4094.14</v>
      </c>
      <c r="AC1006" s="20">
        <v>1346</v>
      </c>
    </row>
    <row r="1007" spans="1:29">
      <c r="A1007" s="5">
        <f t="shared" si="15"/>
        <v>43560</v>
      </c>
      <c r="B1007" s="8">
        <v>49.25</v>
      </c>
      <c r="C1007" s="8">
        <v>1837.28</v>
      </c>
      <c r="D1007" s="8">
        <v>119.89</v>
      </c>
      <c r="E1007" s="8">
        <v>1207.1500000000001</v>
      </c>
      <c r="F1007" s="8">
        <v>157.65</v>
      </c>
      <c r="G1007" s="8">
        <v>98.83</v>
      </c>
      <c r="H1007" s="8">
        <v>136.18</v>
      </c>
      <c r="I1007" s="8">
        <v>105.31</v>
      </c>
      <c r="J1007" s="8">
        <v>59.09</v>
      </c>
      <c r="K1007" s="8">
        <v>115</v>
      </c>
      <c r="L1007" s="8">
        <v>46.47</v>
      </c>
      <c r="M1007" s="8">
        <v>55.6</v>
      </c>
      <c r="N1007" s="8">
        <v>81.150000000000006</v>
      </c>
      <c r="O1007" s="8">
        <v>122.54</v>
      </c>
      <c r="P1007" s="8">
        <v>13.49</v>
      </c>
      <c r="R1007" s="6">
        <v>2892.74</v>
      </c>
      <c r="S1007" s="6">
        <v>25848.87</v>
      </c>
      <c r="T1007" s="6">
        <v>16396.150000000001</v>
      </c>
      <c r="U1007" s="6">
        <v>7446.87</v>
      </c>
      <c r="V1007" s="6">
        <v>7938.69</v>
      </c>
      <c r="W1007" s="6">
        <v>1067.98</v>
      </c>
      <c r="X1007" s="6">
        <v>21205.81</v>
      </c>
      <c r="Y1007" s="6">
        <v>29936.32</v>
      </c>
      <c r="Z1007" s="6">
        <v>44.4</v>
      </c>
      <c r="AB1007" s="20">
        <f ca="1">IFERROR(__xludf.DUMMYFUNCTION("""COMPUTED_VALUE"""),5049.22)</f>
        <v>5049.22</v>
      </c>
      <c r="AC1007" s="20">
        <v>1345.2</v>
      </c>
    </row>
    <row r="1008" spans="1:29">
      <c r="A1008" s="5">
        <f t="shared" si="15"/>
        <v>43567</v>
      </c>
      <c r="B1008" s="8">
        <v>49.72</v>
      </c>
      <c r="C1008" s="8">
        <v>1843.06</v>
      </c>
      <c r="D1008" s="8">
        <v>120.95</v>
      </c>
      <c r="E1008" s="8">
        <v>1217.8699999999999</v>
      </c>
      <c r="F1008" s="8">
        <v>159.63999999999999</v>
      </c>
      <c r="G1008" s="8">
        <v>101.56</v>
      </c>
      <c r="H1008" s="8">
        <v>135.97999999999999</v>
      </c>
      <c r="I1008" s="8">
        <v>111.21</v>
      </c>
      <c r="J1008" s="8">
        <v>58.74</v>
      </c>
      <c r="K1008" s="8">
        <v>130.06</v>
      </c>
      <c r="L1008" s="8">
        <v>46.74</v>
      </c>
      <c r="M1008" s="8">
        <v>56.42</v>
      </c>
      <c r="N1008" s="8">
        <v>79.430000000000007</v>
      </c>
      <c r="O1008" s="8">
        <v>122.4</v>
      </c>
      <c r="P1008" s="8">
        <v>13.42</v>
      </c>
      <c r="R1008" s="6">
        <v>2907.41</v>
      </c>
      <c r="S1008" s="6">
        <v>25502.32</v>
      </c>
      <c r="T1008" s="6">
        <v>16480.53</v>
      </c>
      <c r="U1008" s="6">
        <v>7437.06</v>
      </c>
      <c r="V1008" s="6">
        <v>7984.16</v>
      </c>
      <c r="W1008" s="6">
        <v>1072.6300000000001</v>
      </c>
      <c r="X1008" s="6">
        <v>21807.5</v>
      </c>
      <c r="Y1008" s="6">
        <v>29909.759999999998</v>
      </c>
      <c r="Z1008" s="6">
        <v>44.36</v>
      </c>
      <c r="AB1008" s="20">
        <f ca="1">IFERROR(__xludf.DUMMYFUNCTION("""COMPUTED_VALUE"""),5066.22)</f>
        <v>5066.22</v>
      </c>
      <c r="AC1008" s="20">
        <v>1346.3</v>
      </c>
    </row>
    <row r="1009" spans="1:29">
      <c r="A1009" s="5">
        <f t="shared" si="15"/>
        <v>43574</v>
      </c>
      <c r="B1009" s="8">
        <v>50.97</v>
      </c>
      <c r="C1009" s="8">
        <v>1861.69</v>
      </c>
      <c r="D1009" s="8">
        <v>123.37</v>
      </c>
      <c r="E1009" s="8">
        <v>1236.3699999999999</v>
      </c>
      <c r="F1009" s="8">
        <v>160.16</v>
      </c>
      <c r="G1009" s="8">
        <v>103.18</v>
      </c>
      <c r="H1009" s="8">
        <v>137.52000000000001</v>
      </c>
      <c r="I1009" s="8">
        <v>113.46</v>
      </c>
      <c r="J1009" s="8">
        <v>58.04</v>
      </c>
      <c r="K1009" s="8">
        <v>132.44999999999999</v>
      </c>
      <c r="L1009" s="8">
        <v>47.48</v>
      </c>
      <c r="M1009" s="8">
        <v>58.49</v>
      </c>
      <c r="N1009" s="8">
        <v>73.19</v>
      </c>
      <c r="O1009" s="8">
        <v>125.16</v>
      </c>
      <c r="P1009" s="8">
        <v>13.22</v>
      </c>
      <c r="R1009" s="6">
        <v>2905.03</v>
      </c>
      <c r="S1009" s="6">
        <v>25928.68</v>
      </c>
      <c r="T1009" s="6">
        <v>16612.810000000001</v>
      </c>
      <c r="U1009" s="6">
        <v>7459.88</v>
      </c>
      <c r="V1009" s="6">
        <v>7998.06</v>
      </c>
      <c r="W1009" s="6">
        <v>1085.97</v>
      </c>
      <c r="X1009" s="6">
        <v>21870.560000000001</v>
      </c>
      <c r="Y1009" s="6">
        <v>29963.26</v>
      </c>
      <c r="Z1009" s="6">
        <v>44.56</v>
      </c>
      <c r="AB1009" s="20">
        <f ca="1">IFERROR(__xludf.DUMMYFUNCTION("""COMPUTED_VALUE"""),5319.89)</f>
        <v>5319.89</v>
      </c>
      <c r="AC1009" s="20">
        <v>1326.9</v>
      </c>
    </row>
    <row r="1010" spans="1:29">
      <c r="A1010" s="5">
        <f t="shared" si="15"/>
        <v>43581</v>
      </c>
      <c r="B1010" s="8">
        <v>51.08</v>
      </c>
      <c r="C1010" s="8">
        <v>1950.63</v>
      </c>
      <c r="D1010" s="8">
        <v>129.88999999999999</v>
      </c>
      <c r="E1010" s="8">
        <v>1272.18</v>
      </c>
      <c r="F1010" s="8">
        <v>162.93</v>
      </c>
      <c r="G1010" s="8">
        <v>101.53</v>
      </c>
      <c r="H1010" s="8">
        <v>140.38999999999999</v>
      </c>
      <c r="I1010" s="8">
        <v>114.47</v>
      </c>
      <c r="J1010" s="8">
        <v>56.58</v>
      </c>
      <c r="K1010" s="8">
        <v>139.91999999999999</v>
      </c>
      <c r="L1010" s="8">
        <v>48.26</v>
      </c>
      <c r="M1010" s="8">
        <v>52.43</v>
      </c>
      <c r="N1010" s="8">
        <v>76.63</v>
      </c>
      <c r="O1010" s="8">
        <v>123.62</v>
      </c>
      <c r="P1010" s="8">
        <v>13</v>
      </c>
      <c r="R1010" s="6">
        <v>2939.88</v>
      </c>
      <c r="S1010" s="6">
        <v>26424.99</v>
      </c>
      <c r="T1010" s="6">
        <v>16613.46</v>
      </c>
      <c r="U1010" s="6">
        <v>7428.19</v>
      </c>
      <c r="V1010" s="6">
        <v>8146.4</v>
      </c>
      <c r="W1010" s="6">
        <v>1081.94</v>
      </c>
      <c r="X1010" s="6">
        <v>22200.560000000001</v>
      </c>
      <c r="Y1010" s="6">
        <v>29605.01</v>
      </c>
      <c r="Z1010" s="6">
        <v>43.88</v>
      </c>
      <c r="AB1010" s="20">
        <f ca="1">IFERROR(__xludf.DUMMYFUNCTION("""COMPUTED_VALUE"""),5170.6)</f>
        <v>5170.6000000000004</v>
      </c>
      <c r="AC1010" s="20">
        <v>1339.2</v>
      </c>
    </row>
    <row r="1011" spans="1:29">
      <c r="A1011" s="5">
        <f t="shared" si="15"/>
        <v>43588</v>
      </c>
      <c r="B1011" s="8">
        <v>52.94</v>
      </c>
      <c r="C1011" s="8">
        <v>1962.46</v>
      </c>
      <c r="D1011" s="8">
        <v>128.9</v>
      </c>
      <c r="E1011" s="8">
        <v>1185.4000000000001</v>
      </c>
      <c r="F1011" s="8">
        <v>162.04</v>
      </c>
      <c r="G1011" s="8">
        <v>102.08</v>
      </c>
      <c r="H1011" s="8">
        <v>142.01</v>
      </c>
      <c r="I1011" s="8">
        <v>116.12</v>
      </c>
      <c r="J1011" s="8">
        <v>57.24</v>
      </c>
      <c r="K1011" s="8">
        <v>134.33000000000001</v>
      </c>
      <c r="L1011" s="8">
        <v>48.72</v>
      </c>
      <c r="M1011" s="8">
        <v>51.75</v>
      </c>
      <c r="N1011" s="8">
        <v>80</v>
      </c>
      <c r="O1011" s="8">
        <v>123.65</v>
      </c>
      <c r="P1011" s="8">
        <v>12.59</v>
      </c>
      <c r="R1011" s="6">
        <v>2945.64</v>
      </c>
      <c r="S1011" s="6">
        <v>26412.3</v>
      </c>
      <c r="T1011" s="6">
        <v>16494.43</v>
      </c>
      <c r="U1011" s="6">
        <v>7380.64</v>
      </c>
      <c r="V1011" s="6">
        <v>8164</v>
      </c>
      <c r="W1011" s="6">
        <v>1080.24</v>
      </c>
      <c r="X1011" s="6">
        <v>22258.73</v>
      </c>
      <c r="Y1011" s="6">
        <v>30081.55</v>
      </c>
      <c r="Z1011" s="6">
        <v>44.22</v>
      </c>
      <c r="AB1011" s="20">
        <f ca="1">IFERROR(__xludf.DUMMYFUNCTION("""COMPUTED_VALUE"""),5770.01)</f>
        <v>5770.01</v>
      </c>
      <c r="AC1011" s="20">
        <v>1331.7</v>
      </c>
    </row>
    <row r="1012" spans="1:29">
      <c r="A1012" s="5">
        <f t="shared" si="15"/>
        <v>43595</v>
      </c>
      <c r="B1012" s="8">
        <v>49.3</v>
      </c>
      <c r="C1012" s="8">
        <v>1889.98</v>
      </c>
      <c r="D1012" s="8">
        <v>127.13</v>
      </c>
      <c r="E1012" s="8">
        <v>1164.27</v>
      </c>
      <c r="F1012" s="8">
        <v>160.71</v>
      </c>
      <c r="G1012" s="8">
        <v>101.91</v>
      </c>
      <c r="H1012" s="8">
        <v>139.05000000000001</v>
      </c>
      <c r="I1012" s="8">
        <v>112.51</v>
      </c>
      <c r="J1012" s="8">
        <v>56.91</v>
      </c>
      <c r="K1012" s="8">
        <v>134.04</v>
      </c>
      <c r="L1012" s="8">
        <v>48.19</v>
      </c>
      <c r="M1012" s="8">
        <v>46.2</v>
      </c>
      <c r="N1012" s="8">
        <v>78.19</v>
      </c>
      <c r="O1012" s="8">
        <v>119.27</v>
      </c>
      <c r="P1012" s="8">
        <v>12</v>
      </c>
      <c r="R1012" s="6">
        <v>2881.4</v>
      </c>
      <c r="S1012" s="6">
        <v>26543.33</v>
      </c>
      <c r="T1012" s="6">
        <v>16297.55</v>
      </c>
      <c r="U1012" s="6">
        <v>7203.29</v>
      </c>
      <c r="V1012" s="6">
        <v>7916.94</v>
      </c>
      <c r="W1012" s="6">
        <v>1040.5899999999999</v>
      </c>
      <c r="X1012" s="6">
        <v>21344.92</v>
      </c>
      <c r="Y1012" s="6">
        <v>28550.240000000002</v>
      </c>
      <c r="Z1012" s="6">
        <v>41.98</v>
      </c>
      <c r="AB1012" s="20">
        <f ca="1">IFERROR(__xludf.DUMMYFUNCTION("""COMPUTED_VALUE"""),7223.21)</f>
        <v>7223.21</v>
      </c>
      <c r="AC1012" s="20">
        <v>1337.2</v>
      </c>
    </row>
    <row r="1013" spans="1:29">
      <c r="A1013" s="5">
        <f t="shared" si="15"/>
        <v>43602</v>
      </c>
      <c r="B1013" s="8">
        <v>47.25</v>
      </c>
      <c r="C1013" s="8">
        <v>1869</v>
      </c>
      <c r="D1013" s="8">
        <v>128.07</v>
      </c>
      <c r="E1013" s="8">
        <v>1162.3</v>
      </c>
      <c r="F1013" s="8">
        <v>164.09</v>
      </c>
      <c r="G1013" s="8">
        <v>100.86</v>
      </c>
      <c r="H1013" s="8">
        <v>138.61000000000001</v>
      </c>
      <c r="I1013" s="8">
        <v>110.77</v>
      </c>
      <c r="J1013" s="8">
        <v>58.09</v>
      </c>
      <c r="K1013" s="8">
        <v>135.04</v>
      </c>
      <c r="L1013" s="8">
        <v>49.2</v>
      </c>
      <c r="M1013" s="8">
        <v>44.89</v>
      </c>
      <c r="N1013" s="8">
        <v>78.72</v>
      </c>
      <c r="O1013" s="8">
        <v>118.4</v>
      </c>
      <c r="P1013" s="8">
        <v>12.22</v>
      </c>
      <c r="R1013" s="6">
        <v>2859.53</v>
      </c>
      <c r="S1013" s="6">
        <v>26504.95</v>
      </c>
      <c r="T1013" s="6">
        <v>16401.75</v>
      </c>
      <c r="U1013" s="6">
        <v>7348.62</v>
      </c>
      <c r="V1013" s="6">
        <v>7816.29</v>
      </c>
      <c r="W1013" s="6">
        <v>1059.02</v>
      </c>
      <c r="X1013" s="6">
        <v>21250.09</v>
      </c>
      <c r="Y1013" s="6">
        <v>27946.46</v>
      </c>
      <c r="Z1013" s="6">
        <v>40.29</v>
      </c>
      <c r="AB1013" s="20">
        <f ca="1">IFERROR(__xludf.DUMMYFUNCTION("""COMPUTED_VALUE"""),7262.4)</f>
        <v>7262.4</v>
      </c>
      <c r="AC1013" s="20">
        <v>1322.5</v>
      </c>
    </row>
    <row r="1014" spans="1:29">
      <c r="A1014" s="5">
        <f t="shared" si="15"/>
        <v>43609</v>
      </c>
      <c r="B1014" s="8">
        <v>44.74</v>
      </c>
      <c r="C1014" s="8">
        <v>1823.28</v>
      </c>
      <c r="D1014" s="8">
        <v>126.24</v>
      </c>
      <c r="E1014" s="8">
        <v>1133.47</v>
      </c>
      <c r="F1014" s="8">
        <v>162.63999999999999</v>
      </c>
      <c r="G1014" s="8">
        <v>102.67</v>
      </c>
      <c r="H1014" s="8">
        <v>138.85</v>
      </c>
      <c r="I1014" s="8">
        <v>109.71</v>
      </c>
      <c r="J1014" s="8">
        <v>59.32</v>
      </c>
      <c r="K1014" s="8">
        <v>132.79</v>
      </c>
      <c r="L1014" s="8">
        <v>49.61</v>
      </c>
      <c r="M1014" s="8">
        <v>44.57</v>
      </c>
      <c r="N1014" s="8">
        <v>81.17</v>
      </c>
      <c r="O1014" s="8">
        <v>118.55</v>
      </c>
      <c r="P1014" s="8">
        <v>11.95</v>
      </c>
      <c r="R1014" s="6">
        <v>2826.06</v>
      </c>
      <c r="S1014" s="6">
        <v>25942.37</v>
      </c>
      <c r="T1014" s="6">
        <v>16230.04</v>
      </c>
      <c r="U1014" s="6">
        <v>7277.73</v>
      </c>
      <c r="V1014" s="6">
        <v>7637.01</v>
      </c>
      <c r="W1014" s="6">
        <v>1037.3399999999999</v>
      </c>
      <c r="X1014" s="6">
        <v>21117.22</v>
      </c>
      <c r="Y1014" s="6">
        <v>27353.93</v>
      </c>
      <c r="Z1014" s="6">
        <v>39.950000000000003</v>
      </c>
      <c r="AB1014" s="20">
        <f ca="1">IFERROR(__xludf.DUMMYFUNCTION("""COMPUTED_VALUE"""),8063.81)</f>
        <v>8063.81</v>
      </c>
      <c r="AC1014" s="20">
        <v>1330.1</v>
      </c>
    </row>
    <row r="1015" spans="1:29">
      <c r="A1015" s="5">
        <f t="shared" si="15"/>
        <v>43616</v>
      </c>
      <c r="B1015" s="8">
        <v>43.77</v>
      </c>
      <c r="C1015" s="8">
        <v>1775.07</v>
      </c>
      <c r="D1015" s="8">
        <v>123.68</v>
      </c>
      <c r="E1015" s="8">
        <v>1103.6300000000001</v>
      </c>
      <c r="F1015" s="8">
        <v>161.33000000000001</v>
      </c>
      <c r="G1015" s="8">
        <v>101.44</v>
      </c>
      <c r="H1015" s="8">
        <v>131.15</v>
      </c>
      <c r="I1015" s="8">
        <v>105.96</v>
      </c>
      <c r="J1015" s="8">
        <v>54.35</v>
      </c>
      <c r="K1015" s="8">
        <v>132.04</v>
      </c>
      <c r="L1015" s="8">
        <v>49.13</v>
      </c>
      <c r="M1015" s="8">
        <v>44.04</v>
      </c>
      <c r="N1015" s="8">
        <v>79.209999999999994</v>
      </c>
      <c r="O1015" s="8">
        <v>117.58</v>
      </c>
      <c r="P1015" s="8">
        <v>12.42</v>
      </c>
      <c r="R1015" s="6">
        <v>2752.06</v>
      </c>
      <c r="S1015" s="6">
        <v>25764</v>
      </c>
      <c r="T1015" s="6">
        <v>16037.49</v>
      </c>
      <c r="U1015" s="6">
        <v>7161.71</v>
      </c>
      <c r="V1015" s="6">
        <v>7453.15</v>
      </c>
      <c r="W1015" s="6">
        <v>1022.09</v>
      </c>
      <c r="X1015" s="6">
        <v>20601.189999999999</v>
      </c>
      <c r="Y1015" s="6">
        <v>26901.09</v>
      </c>
      <c r="Z1015" s="6">
        <v>40.71</v>
      </c>
      <c r="AB1015" s="20">
        <f ca="1">IFERROR(__xludf.DUMMYFUNCTION("""COMPUTED_VALUE"""),8558.95)</f>
        <v>8558.9500000000007</v>
      </c>
      <c r="AC1015" s="20">
        <v>1349.6</v>
      </c>
    </row>
    <row r="1016" spans="1:29">
      <c r="A1016" s="5">
        <f t="shared" si="15"/>
        <v>43623</v>
      </c>
      <c r="B1016" s="8">
        <v>47.54</v>
      </c>
      <c r="C1016" s="8">
        <v>1804.03</v>
      </c>
      <c r="D1016" s="8">
        <v>131.4</v>
      </c>
      <c r="E1016" s="8">
        <v>1066.04</v>
      </c>
      <c r="F1016" s="8">
        <v>170.05</v>
      </c>
      <c r="G1016" s="8">
        <v>106.06</v>
      </c>
      <c r="H1016" s="8">
        <v>138.55000000000001</v>
      </c>
      <c r="I1016" s="8">
        <v>109.16</v>
      </c>
      <c r="J1016" s="8">
        <v>57.24</v>
      </c>
      <c r="K1016" s="8">
        <v>138.04</v>
      </c>
      <c r="L1016" s="8">
        <v>51.49</v>
      </c>
      <c r="M1016" s="8">
        <v>46.03</v>
      </c>
      <c r="N1016" s="8">
        <v>82.46</v>
      </c>
      <c r="O1016" s="8">
        <v>122.39</v>
      </c>
      <c r="P1016" s="8">
        <v>13.54</v>
      </c>
      <c r="R1016" s="6">
        <v>2873.34</v>
      </c>
      <c r="S1016" s="6">
        <v>24815.040000000001</v>
      </c>
      <c r="T1016" s="6">
        <v>16230.96</v>
      </c>
      <c r="U1016" s="6">
        <v>7331.94</v>
      </c>
      <c r="V1016" s="6">
        <v>7742.1</v>
      </c>
      <c r="W1016" s="6">
        <v>1047.98</v>
      </c>
      <c r="X1016" s="6">
        <v>20884.71</v>
      </c>
      <c r="Y1016" s="6">
        <v>26965.279999999999</v>
      </c>
      <c r="Z1016" s="6">
        <v>41.18</v>
      </c>
      <c r="AB1016" s="20">
        <f ca="1">IFERROR(__xludf.DUMMYFUNCTION("""COMPUTED_VALUE"""),7930.14)</f>
        <v>7930.14</v>
      </c>
      <c r="AC1016" s="20">
        <v>1381.9</v>
      </c>
    </row>
    <row r="1017" spans="1:29">
      <c r="A1017" s="5">
        <f t="shared" si="15"/>
        <v>43630</v>
      </c>
      <c r="B1017" s="8">
        <v>48.19</v>
      </c>
      <c r="C1017" s="8">
        <v>1869.67</v>
      </c>
      <c r="D1017" s="8">
        <v>132.44999999999999</v>
      </c>
      <c r="E1017" s="8">
        <v>1085.3499999999999</v>
      </c>
      <c r="F1017" s="8">
        <v>169.66</v>
      </c>
      <c r="G1017" s="8">
        <v>109.07</v>
      </c>
      <c r="H1017" s="8">
        <v>140.09</v>
      </c>
      <c r="I1017" s="8">
        <v>109.82</v>
      </c>
      <c r="J1017" s="8">
        <v>58.28</v>
      </c>
      <c r="K1017" s="8">
        <v>141.65</v>
      </c>
      <c r="L1017" s="8">
        <v>51.31</v>
      </c>
      <c r="M1017" s="8">
        <v>46.19</v>
      </c>
      <c r="N1017" s="8">
        <v>82.78</v>
      </c>
      <c r="O1017" s="8">
        <v>124.39</v>
      </c>
      <c r="P1017" s="8">
        <v>13.9</v>
      </c>
      <c r="R1017" s="6">
        <v>2886.98</v>
      </c>
      <c r="S1017" s="6">
        <v>25983.94</v>
      </c>
      <c r="T1017" s="6">
        <v>16301.91</v>
      </c>
      <c r="U1017" s="6">
        <v>7345.78</v>
      </c>
      <c r="V1017" s="6">
        <v>7796.66</v>
      </c>
      <c r="W1017" s="6">
        <v>1047.69</v>
      </c>
      <c r="X1017" s="6">
        <v>21116.89</v>
      </c>
      <c r="Y1017" s="6">
        <v>27118.35</v>
      </c>
      <c r="Z1017" s="6">
        <v>41.1</v>
      </c>
      <c r="AB1017" s="20">
        <f ca="1">IFERROR(__xludf.DUMMYFUNCTION("""COMPUTED_VALUE"""),8860.23)</f>
        <v>8860.23</v>
      </c>
      <c r="AC1017" s="20">
        <v>1381.5</v>
      </c>
    </row>
    <row r="1018" spans="1:29">
      <c r="A1018" s="5">
        <f t="shared" si="15"/>
        <v>43637</v>
      </c>
      <c r="B1018" s="8">
        <v>49.7</v>
      </c>
      <c r="C1018" s="8">
        <v>1911.3</v>
      </c>
      <c r="D1018" s="8">
        <v>136.97</v>
      </c>
      <c r="E1018" s="8">
        <v>1121.8800000000001</v>
      </c>
      <c r="F1018" s="8">
        <v>173.44</v>
      </c>
      <c r="G1018" s="8">
        <v>111.13</v>
      </c>
      <c r="H1018" s="8">
        <v>142.09</v>
      </c>
      <c r="I1018" s="8">
        <v>109.44</v>
      </c>
      <c r="J1018" s="8">
        <v>57.77</v>
      </c>
      <c r="K1018" s="8">
        <v>140.22999999999999</v>
      </c>
      <c r="L1018" s="8">
        <v>51.55</v>
      </c>
      <c r="M1018" s="8">
        <v>47.46</v>
      </c>
      <c r="N1018" s="8">
        <v>84.57</v>
      </c>
      <c r="O1018" s="8">
        <v>124.83</v>
      </c>
      <c r="P1018" s="8">
        <v>15.6</v>
      </c>
      <c r="R1018" s="6">
        <v>2950.46</v>
      </c>
      <c r="S1018" s="6">
        <v>26089.61</v>
      </c>
      <c r="T1018" s="6">
        <v>16525.43</v>
      </c>
      <c r="U1018" s="6">
        <v>7407.5</v>
      </c>
      <c r="V1018" s="6">
        <v>8031.71</v>
      </c>
      <c r="W1018" s="6">
        <v>1071.4000000000001</v>
      </c>
      <c r="X1018" s="6">
        <v>21258.639999999999</v>
      </c>
      <c r="Y1018" s="6">
        <v>28473.71</v>
      </c>
      <c r="Z1018" s="6">
        <v>42.77</v>
      </c>
      <c r="AB1018" s="20">
        <f ca="1">IFERROR(__xludf.DUMMYFUNCTION("""COMPUTED_VALUE"""),10666.8)</f>
        <v>10666.8</v>
      </c>
      <c r="AC1018" s="20">
        <v>1432.7</v>
      </c>
    </row>
    <row r="1019" spans="1:29">
      <c r="A1019" s="5">
        <f t="shared" si="15"/>
        <v>43644</v>
      </c>
      <c r="B1019" s="8">
        <v>49.48</v>
      </c>
      <c r="C1019" s="8">
        <v>1893.63</v>
      </c>
      <c r="D1019" s="8">
        <v>133.96</v>
      </c>
      <c r="E1019" s="8">
        <v>1080.9100000000001</v>
      </c>
      <c r="F1019" s="8">
        <v>173.55</v>
      </c>
      <c r="G1019" s="8">
        <v>110.49</v>
      </c>
      <c r="H1019" s="8">
        <v>139.28</v>
      </c>
      <c r="I1019" s="8">
        <v>111.8</v>
      </c>
      <c r="J1019" s="8">
        <v>57.13</v>
      </c>
      <c r="K1019" s="8">
        <v>139.63999999999999</v>
      </c>
      <c r="L1019" s="8">
        <v>50.92</v>
      </c>
      <c r="M1019" s="8">
        <v>47.87</v>
      </c>
      <c r="N1019" s="8">
        <v>83.85</v>
      </c>
      <c r="O1019" s="8">
        <v>123.99</v>
      </c>
      <c r="P1019" s="8">
        <v>15.77</v>
      </c>
      <c r="R1019" s="6">
        <v>2941.76</v>
      </c>
      <c r="S1019" s="6">
        <v>26719.13</v>
      </c>
      <c r="T1019" s="6">
        <v>16382.2</v>
      </c>
      <c r="U1019" s="6">
        <v>7425.63</v>
      </c>
      <c r="V1019" s="6">
        <v>8006.24</v>
      </c>
      <c r="W1019" s="6">
        <v>1071.44</v>
      </c>
      <c r="X1019" s="6">
        <v>21275.919999999998</v>
      </c>
      <c r="Y1019" s="6">
        <v>28542.62</v>
      </c>
      <c r="Z1019" s="6">
        <v>42.91</v>
      </c>
      <c r="AB1019" s="20">
        <f ca="1">IFERROR(__xludf.DUMMYFUNCTION("""COMPUTED_VALUE"""),11865.2)</f>
        <v>11865.2</v>
      </c>
      <c r="AC1019" s="20">
        <v>1446.8</v>
      </c>
    </row>
    <row r="1020" spans="1:29">
      <c r="A1020" s="5">
        <f t="shared" si="15"/>
        <v>43651</v>
      </c>
      <c r="B1020" s="8">
        <v>51.06</v>
      </c>
      <c r="C1020" s="8">
        <v>1942.91</v>
      </c>
      <c r="D1020" s="8">
        <v>137.06</v>
      </c>
      <c r="E1020" s="8">
        <v>1131.5899999999999</v>
      </c>
      <c r="F1020" s="8">
        <v>176.66</v>
      </c>
      <c r="G1020" s="8">
        <v>111.98</v>
      </c>
      <c r="H1020" s="8">
        <v>140.57</v>
      </c>
      <c r="I1020" s="8">
        <v>113.49</v>
      </c>
      <c r="J1020" s="8">
        <v>58.31</v>
      </c>
      <c r="K1020" s="8">
        <v>142.44999999999999</v>
      </c>
      <c r="L1020" s="8">
        <v>52.11</v>
      </c>
      <c r="M1020" s="8">
        <v>48.08</v>
      </c>
      <c r="N1020" s="8">
        <v>85.6</v>
      </c>
      <c r="O1020" s="8">
        <v>126.57</v>
      </c>
      <c r="P1020" s="8">
        <v>15.8</v>
      </c>
      <c r="R1020" s="6">
        <v>2990.41</v>
      </c>
      <c r="S1020" s="6">
        <v>26599.96</v>
      </c>
      <c r="T1020" s="6">
        <v>16541.990000000002</v>
      </c>
      <c r="U1020" s="6">
        <v>7553.14</v>
      </c>
      <c r="V1020" s="6">
        <v>8161.79</v>
      </c>
      <c r="W1020" s="6">
        <v>1086.08</v>
      </c>
      <c r="X1020" s="6">
        <v>21746.38</v>
      </c>
      <c r="Y1020" s="6">
        <v>28774.83</v>
      </c>
      <c r="Z1020" s="6">
        <v>42.93</v>
      </c>
      <c r="AB1020" s="20">
        <f ca="1">IFERROR(__xludf.DUMMYFUNCTION("""COMPUTED_VALUE"""),11237.7)</f>
        <v>11237.7</v>
      </c>
      <c r="AC1020" s="20">
        <v>1436.6</v>
      </c>
    </row>
    <row r="1021" spans="1:29">
      <c r="A1021" s="5">
        <f t="shared" si="15"/>
        <v>43658</v>
      </c>
      <c r="B1021" s="8">
        <v>50.83</v>
      </c>
      <c r="C1021" s="8">
        <v>2011</v>
      </c>
      <c r="D1021" s="8">
        <v>138.9</v>
      </c>
      <c r="E1021" s="8">
        <v>1144.9000000000001</v>
      </c>
      <c r="F1021" s="8">
        <v>180.33</v>
      </c>
      <c r="G1021" s="8">
        <v>114.6</v>
      </c>
      <c r="H1021" s="8">
        <v>134.30000000000001</v>
      </c>
      <c r="I1021" s="8">
        <v>115.3</v>
      </c>
      <c r="J1021" s="8">
        <v>57.19</v>
      </c>
      <c r="K1021" s="8">
        <v>144.88</v>
      </c>
      <c r="L1021" s="8">
        <v>52.12</v>
      </c>
      <c r="M1021" s="8">
        <v>49.92</v>
      </c>
      <c r="N1021" s="8">
        <v>79.73</v>
      </c>
      <c r="O1021" s="8">
        <v>127.71</v>
      </c>
      <c r="P1021" s="8">
        <v>16.510000000000002</v>
      </c>
      <c r="R1021" s="6">
        <v>3013.77</v>
      </c>
      <c r="S1021" s="6">
        <v>26922.12</v>
      </c>
      <c r="T1021" s="6">
        <v>16488.12</v>
      </c>
      <c r="U1021" s="6">
        <v>7505.97</v>
      </c>
      <c r="V1021" s="6">
        <v>8244.14</v>
      </c>
      <c r="W1021" s="6">
        <v>1079.31</v>
      </c>
      <c r="X1021" s="6">
        <v>21685.9</v>
      </c>
      <c r="Y1021" s="6">
        <v>28471.62</v>
      </c>
      <c r="Z1021" s="6">
        <v>42.85</v>
      </c>
      <c r="AB1021" s="20">
        <f ca="1">IFERROR(__xludf.DUMMYFUNCTION("""COMPUTED_VALUE"""),11370.1)</f>
        <v>11370.1</v>
      </c>
      <c r="AC1021" s="20">
        <v>1450.9</v>
      </c>
    </row>
    <row r="1022" spans="1:29">
      <c r="A1022" s="5">
        <f t="shared" si="15"/>
        <v>43665</v>
      </c>
      <c r="B1022" s="8">
        <v>50.65</v>
      </c>
      <c r="C1022" s="8">
        <v>1964.52</v>
      </c>
      <c r="D1022" s="8">
        <v>136.62</v>
      </c>
      <c r="E1022" s="8">
        <v>1130.0999999999999</v>
      </c>
      <c r="F1022" s="8">
        <v>179.24</v>
      </c>
      <c r="G1022" s="8">
        <v>113.9</v>
      </c>
      <c r="H1022" s="8">
        <v>130.31</v>
      </c>
      <c r="I1022" s="8">
        <v>113.54</v>
      </c>
      <c r="J1022" s="8">
        <v>56.59</v>
      </c>
      <c r="K1022" s="8">
        <v>139.85</v>
      </c>
      <c r="L1022" s="8">
        <v>51.39</v>
      </c>
      <c r="M1022" s="8">
        <v>50.27</v>
      </c>
      <c r="N1022" s="8">
        <v>81.39</v>
      </c>
      <c r="O1022" s="8">
        <v>130.16999999999999</v>
      </c>
      <c r="P1022" s="8">
        <v>17.21</v>
      </c>
      <c r="R1022" s="6">
        <v>2976.61</v>
      </c>
      <c r="S1022" s="6">
        <v>27332.03</v>
      </c>
      <c r="T1022" s="6">
        <v>16485.939999999999</v>
      </c>
      <c r="U1022" s="6">
        <v>7508.7</v>
      </c>
      <c r="V1022" s="6">
        <v>8146.49</v>
      </c>
      <c r="W1022" s="6">
        <v>1081.6400000000001</v>
      </c>
      <c r="X1022" s="6">
        <v>21466.99</v>
      </c>
      <c r="Y1022" s="6">
        <v>28765.4</v>
      </c>
      <c r="Z1022" s="6">
        <v>42.86</v>
      </c>
      <c r="AB1022" s="20">
        <f ca="1">IFERROR(__xludf.DUMMYFUNCTION("""COMPUTED_VALUE"""),10761)</f>
        <v>10761</v>
      </c>
      <c r="AC1022" s="20">
        <v>1465.5</v>
      </c>
    </row>
    <row r="1023" spans="1:29">
      <c r="A1023" s="5">
        <f t="shared" si="15"/>
        <v>43672</v>
      </c>
      <c r="B1023" s="8">
        <v>51.94</v>
      </c>
      <c r="C1023" s="8">
        <v>1943.05</v>
      </c>
      <c r="D1023" s="8">
        <v>141.34</v>
      </c>
      <c r="E1023" s="8">
        <v>1250.4100000000001</v>
      </c>
      <c r="F1023" s="8">
        <v>183.69</v>
      </c>
      <c r="G1023" s="8">
        <v>113.02</v>
      </c>
      <c r="H1023" s="8">
        <v>130.72999999999999</v>
      </c>
      <c r="I1023" s="8">
        <v>116.22</v>
      </c>
      <c r="J1023" s="8">
        <v>57.08</v>
      </c>
      <c r="K1023" s="8">
        <v>144.65</v>
      </c>
      <c r="L1023" s="8">
        <v>54.17</v>
      </c>
      <c r="M1023" s="8">
        <v>51.59</v>
      </c>
      <c r="N1023" s="8">
        <v>81.430000000000007</v>
      </c>
      <c r="O1023" s="8">
        <v>131.94999999999999</v>
      </c>
      <c r="P1023" s="8">
        <v>17.059999999999999</v>
      </c>
      <c r="R1023" s="6">
        <v>3025.86</v>
      </c>
      <c r="S1023" s="6">
        <v>27154.2</v>
      </c>
      <c r="T1023" s="6">
        <v>16531.04</v>
      </c>
      <c r="U1023" s="6">
        <v>7549.06</v>
      </c>
      <c r="V1023" s="6">
        <v>8330.2099999999991</v>
      </c>
      <c r="W1023" s="6">
        <v>1097.82</v>
      </c>
      <c r="X1023" s="6">
        <v>21658.15</v>
      </c>
      <c r="Y1023" s="6">
        <v>28397.74</v>
      </c>
      <c r="Z1023" s="6">
        <v>42.7</v>
      </c>
      <c r="AB1023" s="20">
        <f ca="1">IFERROR(__xludf.DUMMYFUNCTION("""COMPUTED_VALUE"""),9479.98)</f>
        <v>9479.98</v>
      </c>
      <c r="AC1023" s="20">
        <v>1460.4</v>
      </c>
    </row>
    <row r="1024" spans="1:29">
      <c r="A1024" s="5">
        <f t="shared" si="15"/>
        <v>43679</v>
      </c>
      <c r="B1024" s="8">
        <v>51.01</v>
      </c>
      <c r="C1024" s="8">
        <v>1823.24</v>
      </c>
      <c r="D1024" s="8">
        <v>136.9</v>
      </c>
      <c r="E1024" s="8">
        <v>1193.99</v>
      </c>
      <c r="F1024" s="8">
        <v>177.42</v>
      </c>
      <c r="G1024" s="8">
        <v>109.4</v>
      </c>
      <c r="H1024" s="8">
        <v>131.07</v>
      </c>
      <c r="I1024" s="8">
        <v>112.93</v>
      </c>
      <c r="J1024" s="8">
        <v>55.59</v>
      </c>
      <c r="K1024" s="8">
        <v>141.71</v>
      </c>
      <c r="L1024" s="8">
        <v>52.33</v>
      </c>
      <c r="M1024" s="8">
        <v>48.68</v>
      </c>
      <c r="N1024" s="8">
        <v>84.47</v>
      </c>
      <c r="O1024" s="8">
        <v>128.94999999999999</v>
      </c>
      <c r="P1024" s="8">
        <v>16.91</v>
      </c>
      <c r="R1024" s="6">
        <v>2932.05</v>
      </c>
      <c r="S1024" s="6">
        <v>27192.45</v>
      </c>
      <c r="T1024" s="6">
        <v>16271.66</v>
      </c>
      <c r="U1024" s="6">
        <v>7407.06</v>
      </c>
      <c r="V1024" s="6">
        <v>8004.07</v>
      </c>
      <c r="W1024" s="6">
        <v>1051.28</v>
      </c>
      <c r="X1024" s="6">
        <v>21087.16</v>
      </c>
      <c r="Y1024" s="6">
        <v>26918.58</v>
      </c>
      <c r="Z1024" s="6">
        <v>40.549999999999997</v>
      </c>
      <c r="AB1024" s="20">
        <f ca="1">IFERROR(__xludf.DUMMYFUNCTION("""COMPUTED_VALUE"""),10820.7)</f>
        <v>10820.7</v>
      </c>
      <c r="AC1024" s="20">
        <v>1485.3</v>
      </c>
    </row>
    <row r="1025" spans="1:29">
      <c r="A1025" s="5">
        <f t="shared" si="15"/>
        <v>43686</v>
      </c>
      <c r="B1025" s="8">
        <v>50.25</v>
      </c>
      <c r="C1025" s="8">
        <v>1807.58</v>
      </c>
      <c r="D1025" s="8">
        <v>137.71</v>
      </c>
      <c r="E1025" s="8">
        <v>1188.01</v>
      </c>
      <c r="F1025" s="8">
        <v>179.05</v>
      </c>
      <c r="G1025" s="8">
        <v>107.28</v>
      </c>
      <c r="H1025" s="8">
        <v>132.04</v>
      </c>
      <c r="I1025" s="8">
        <v>109.74</v>
      </c>
      <c r="J1025" s="8">
        <v>55.78</v>
      </c>
      <c r="K1025" s="8">
        <v>138.52000000000001</v>
      </c>
      <c r="L1025" s="8">
        <v>53.42</v>
      </c>
      <c r="M1025" s="8">
        <v>45.98</v>
      </c>
      <c r="N1025" s="8">
        <v>85.52</v>
      </c>
      <c r="O1025" s="8">
        <v>128.97999999999999</v>
      </c>
      <c r="P1025" s="8">
        <v>18.14</v>
      </c>
      <c r="R1025" s="6">
        <v>2918.65</v>
      </c>
      <c r="S1025" s="6">
        <v>26485.01</v>
      </c>
      <c r="T1025" s="6">
        <v>16341.34</v>
      </c>
      <c r="U1025" s="6">
        <v>7253.85</v>
      </c>
      <c r="V1025" s="6">
        <v>7959.14</v>
      </c>
      <c r="W1025" s="6">
        <v>1038.33</v>
      </c>
      <c r="X1025" s="6">
        <v>20684.82</v>
      </c>
      <c r="Y1025" s="6">
        <v>25939.3</v>
      </c>
      <c r="Z1025" s="6">
        <v>39.869999999999997</v>
      </c>
      <c r="AB1025" s="20">
        <f ca="1">IFERROR(__xludf.DUMMYFUNCTION("""COMPUTED_VALUE"""),11280.9)</f>
        <v>11280.9</v>
      </c>
      <c r="AC1025" s="20">
        <v>1534.5</v>
      </c>
    </row>
    <row r="1026" spans="1:29">
      <c r="A1026" s="5">
        <f t="shared" si="15"/>
        <v>43693</v>
      </c>
      <c r="B1026" s="8">
        <v>51.63</v>
      </c>
      <c r="C1026" s="8">
        <v>1792.57</v>
      </c>
      <c r="D1026" s="8">
        <v>136.13</v>
      </c>
      <c r="E1026" s="8">
        <v>1177.5999999999999</v>
      </c>
      <c r="F1026" s="8">
        <v>178.23</v>
      </c>
      <c r="G1026" s="8">
        <v>112.99</v>
      </c>
      <c r="H1026" s="8">
        <v>131.36000000000001</v>
      </c>
      <c r="I1026" s="8">
        <v>107.72</v>
      </c>
      <c r="J1026" s="8">
        <v>56.65</v>
      </c>
      <c r="K1026" s="8">
        <v>135.19999999999999</v>
      </c>
      <c r="L1026" s="8">
        <v>54.41</v>
      </c>
      <c r="M1026" s="8">
        <v>46.5</v>
      </c>
      <c r="N1026" s="8">
        <v>85.06</v>
      </c>
      <c r="O1026" s="8">
        <v>128.79</v>
      </c>
      <c r="P1026" s="8">
        <v>18.39</v>
      </c>
      <c r="R1026" s="6">
        <v>2888.68</v>
      </c>
      <c r="S1026" s="6">
        <v>26287.439999999999</v>
      </c>
      <c r="T1026" s="6">
        <v>16149.79</v>
      </c>
      <c r="U1026" s="6">
        <v>7117.15</v>
      </c>
      <c r="V1026" s="6">
        <v>7895.99</v>
      </c>
      <c r="W1026" s="6">
        <v>1031.32</v>
      </c>
      <c r="X1026" s="6">
        <v>20418.810000000001</v>
      </c>
      <c r="Y1026" s="6">
        <v>25734.22</v>
      </c>
      <c r="Z1026" s="6">
        <v>39.54</v>
      </c>
      <c r="AB1026" s="20">
        <f ca="1">IFERROR(__xludf.DUMMYFUNCTION("""COMPUTED_VALUE"""),10215.2)</f>
        <v>10215.200000000001</v>
      </c>
      <c r="AC1026" s="20">
        <v>1549.2</v>
      </c>
    </row>
    <row r="1027" spans="1:29">
      <c r="A1027" s="5">
        <f t="shared" si="15"/>
        <v>43700</v>
      </c>
      <c r="B1027" s="8">
        <v>50.66</v>
      </c>
      <c r="C1027" s="8">
        <v>1749.62</v>
      </c>
      <c r="D1027" s="8">
        <v>133.38999999999999</v>
      </c>
      <c r="E1027" s="8">
        <v>1151.29</v>
      </c>
      <c r="F1027" s="8">
        <v>175.23</v>
      </c>
      <c r="G1027" s="8">
        <v>110.83</v>
      </c>
      <c r="H1027" s="8">
        <v>127.73</v>
      </c>
      <c r="I1027" s="8">
        <v>106.02</v>
      </c>
      <c r="J1027" s="8">
        <v>55.92</v>
      </c>
      <c r="K1027" s="8">
        <v>131.66999999999999</v>
      </c>
      <c r="L1027" s="8">
        <v>53.74</v>
      </c>
      <c r="M1027" s="8">
        <v>44.96</v>
      </c>
      <c r="N1027" s="8">
        <v>84.94</v>
      </c>
      <c r="O1027" s="8">
        <v>127.83</v>
      </c>
      <c r="P1027" s="8">
        <v>19.14</v>
      </c>
      <c r="R1027" s="6">
        <v>2847.11</v>
      </c>
      <c r="S1027" s="6">
        <v>25886.01</v>
      </c>
      <c r="T1027" s="6">
        <v>16037.58</v>
      </c>
      <c r="U1027" s="6">
        <v>7094.98</v>
      </c>
      <c r="V1027" s="6">
        <v>7751.77</v>
      </c>
      <c r="W1027" s="6">
        <v>1035.17</v>
      </c>
      <c r="X1027" s="6">
        <v>20710.91</v>
      </c>
      <c r="Y1027" s="6">
        <v>26179.33</v>
      </c>
      <c r="Z1027" s="6">
        <v>39.049999999999997</v>
      </c>
      <c r="AB1027" s="20">
        <f ca="1">IFERROR(__xludf.DUMMYFUNCTION("""COMPUTED_VALUE"""),10147.9)</f>
        <v>10147.9</v>
      </c>
      <c r="AC1027" s="20">
        <v>1563.5</v>
      </c>
    </row>
    <row r="1028" spans="1:29">
      <c r="A1028" s="5">
        <f t="shared" si="15"/>
        <v>43707</v>
      </c>
      <c r="B1028" s="8">
        <v>52.19</v>
      </c>
      <c r="C1028" s="8">
        <v>1776.29</v>
      </c>
      <c r="D1028" s="8">
        <v>137.86000000000001</v>
      </c>
      <c r="E1028" s="8">
        <v>1188.0999999999999</v>
      </c>
      <c r="F1028" s="8">
        <v>180.82</v>
      </c>
      <c r="G1028" s="8">
        <v>114.26</v>
      </c>
      <c r="H1028" s="8">
        <v>128.36000000000001</v>
      </c>
      <c r="I1028" s="8">
        <v>109.86</v>
      </c>
      <c r="J1028" s="8">
        <v>58.16</v>
      </c>
      <c r="K1028" s="8">
        <v>137.26</v>
      </c>
      <c r="L1028" s="8">
        <v>55.04</v>
      </c>
      <c r="M1028" s="8">
        <v>47.41</v>
      </c>
      <c r="N1028" s="8">
        <v>86.47</v>
      </c>
      <c r="O1028" s="8">
        <v>130.63</v>
      </c>
      <c r="P1028" s="8">
        <v>19.38</v>
      </c>
      <c r="R1028" s="6">
        <v>2926.46</v>
      </c>
      <c r="S1028" s="6">
        <v>25628.9</v>
      </c>
      <c r="T1028" s="6">
        <v>16442.07</v>
      </c>
      <c r="U1028" s="6">
        <v>7207.18</v>
      </c>
      <c r="V1028" s="6">
        <v>7962.88</v>
      </c>
      <c r="W1028" s="6">
        <v>1064.0899999999999</v>
      </c>
      <c r="X1028" s="6">
        <v>20704.37</v>
      </c>
      <c r="Y1028" s="6">
        <v>25724.73</v>
      </c>
      <c r="Z1028" s="6">
        <v>40.19</v>
      </c>
      <c r="AB1028" s="20">
        <f ca="1">IFERROR(__xludf.DUMMYFUNCTION("""COMPUTED_VALUE"""),9600.86)</f>
        <v>9600.86</v>
      </c>
      <c r="AC1028" s="20">
        <v>1557.2</v>
      </c>
    </row>
    <row r="1029" spans="1:29">
      <c r="A1029" s="5">
        <f t="shared" ref="A1029:A1092" si="16">A1028+7</f>
        <v>43714</v>
      </c>
      <c r="B1029" s="8">
        <v>53.32</v>
      </c>
      <c r="C1029" s="8">
        <v>1833.51</v>
      </c>
      <c r="D1029" s="8">
        <v>139.1</v>
      </c>
      <c r="E1029" s="8">
        <v>1204.93</v>
      </c>
      <c r="F1029" s="8">
        <v>185.74</v>
      </c>
      <c r="G1029" s="8">
        <v>114.73</v>
      </c>
      <c r="H1029" s="8">
        <v>128.21</v>
      </c>
      <c r="I1029" s="8">
        <v>112.61</v>
      </c>
      <c r="J1029" s="8">
        <v>59.06</v>
      </c>
      <c r="K1029" s="8">
        <v>139.55000000000001</v>
      </c>
      <c r="L1029" s="8">
        <v>55.23</v>
      </c>
      <c r="M1029" s="8">
        <v>50.92</v>
      </c>
      <c r="N1029" s="8">
        <v>86.57</v>
      </c>
      <c r="O1029" s="8">
        <v>132.05000000000001</v>
      </c>
      <c r="P1029" s="8">
        <v>17.87</v>
      </c>
      <c r="R1029" s="6">
        <v>2978.71</v>
      </c>
      <c r="S1029" s="6">
        <v>26797.46</v>
      </c>
      <c r="T1029" s="6">
        <v>16535.330000000002</v>
      </c>
      <c r="U1029" s="6">
        <v>7282.34</v>
      </c>
      <c r="V1029" s="6">
        <v>8103.07</v>
      </c>
      <c r="W1029" s="6">
        <v>1082.53</v>
      </c>
      <c r="X1029" s="6">
        <v>21199.57</v>
      </c>
      <c r="Y1029" s="6">
        <v>26690.76</v>
      </c>
      <c r="Z1029" s="6">
        <v>41.25</v>
      </c>
      <c r="AB1029" s="20">
        <f ca="1">IFERROR(__xludf.DUMMYFUNCTION("""COMPUTED_VALUE"""),10484.3)</f>
        <v>10484.299999999999</v>
      </c>
      <c r="AC1029" s="20">
        <v>1543.3</v>
      </c>
    </row>
    <row r="1030" spans="1:29">
      <c r="A1030" s="5">
        <f t="shared" si="16"/>
        <v>43721</v>
      </c>
      <c r="B1030" s="8">
        <v>54.69</v>
      </c>
      <c r="C1030" s="8">
        <v>1839.34</v>
      </c>
      <c r="D1030" s="8">
        <v>137.32</v>
      </c>
      <c r="E1030" s="8">
        <v>1239.56</v>
      </c>
      <c r="F1030" s="8">
        <v>177.27</v>
      </c>
      <c r="G1030" s="8">
        <v>117.43</v>
      </c>
      <c r="H1030" s="8">
        <v>130.78</v>
      </c>
      <c r="I1030" s="8">
        <v>120.23</v>
      </c>
      <c r="J1030" s="8">
        <v>59.96</v>
      </c>
      <c r="K1030" s="8">
        <v>138.02000000000001</v>
      </c>
      <c r="L1030" s="8">
        <v>54.26</v>
      </c>
      <c r="M1030" s="8">
        <v>52.54</v>
      </c>
      <c r="N1030" s="8">
        <v>82.61</v>
      </c>
      <c r="O1030" s="8">
        <v>136.66</v>
      </c>
      <c r="P1030" s="8">
        <v>17.23</v>
      </c>
      <c r="R1030" s="6">
        <v>3007.39</v>
      </c>
      <c r="S1030" s="6">
        <v>27219.52</v>
      </c>
      <c r="T1030" s="6">
        <v>16682.419999999998</v>
      </c>
      <c r="U1030" s="6">
        <v>7367.46</v>
      </c>
      <c r="V1030" s="6">
        <v>8176.71</v>
      </c>
      <c r="W1030" s="6">
        <v>1093.5899999999999</v>
      </c>
      <c r="X1030" s="6">
        <v>21988.29</v>
      </c>
      <c r="Y1030" s="6">
        <v>27352.69</v>
      </c>
      <c r="Z1030" s="6">
        <v>42.24</v>
      </c>
      <c r="AB1030" s="20">
        <f ca="1">IFERROR(__xludf.DUMMYFUNCTION("""COMPUTED_VALUE"""),10360.2)</f>
        <v>10360.200000000001</v>
      </c>
      <c r="AC1030" s="20">
        <v>1530.7</v>
      </c>
    </row>
    <row r="1031" spans="1:29">
      <c r="A1031" s="5">
        <f t="shared" si="16"/>
        <v>43728</v>
      </c>
      <c r="B1031" s="8">
        <v>54.43</v>
      </c>
      <c r="C1031" s="8">
        <v>1794.16</v>
      </c>
      <c r="D1031" s="8">
        <v>139.44</v>
      </c>
      <c r="E1031" s="8">
        <v>1229.93</v>
      </c>
      <c r="F1031" s="8">
        <v>174.06</v>
      </c>
      <c r="G1031" s="8">
        <v>116.98</v>
      </c>
      <c r="H1031" s="8">
        <v>131.65</v>
      </c>
      <c r="I1031" s="8">
        <v>118.9</v>
      </c>
      <c r="J1031" s="8">
        <v>60.29</v>
      </c>
      <c r="K1031" s="8">
        <v>132.27000000000001</v>
      </c>
      <c r="L1031" s="8">
        <v>53.91</v>
      </c>
      <c r="M1031" s="8">
        <v>50.72</v>
      </c>
      <c r="N1031" s="8">
        <v>85.16</v>
      </c>
      <c r="O1031" s="8">
        <v>136.56</v>
      </c>
      <c r="P1031" s="8">
        <v>18.43</v>
      </c>
      <c r="R1031" s="6">
        <v>2992.07</v>
      </c>
      <c r="S1031" s="6">
        <v>26935.07</v>
      </c>
      <c r="T1031" s="6">
        <v>16899.689999999999</v>
      </c>
      <c r="U1031" s="6">
        <v>7344.92</v>
      </c>
      <c r="V1031" s="6">
        <v>8117.67</v>
      </c>
      <c r="W1031" s="6">
        <v>1098.69</v>
      </c>
      <c r="X1031" s="6">
        <v>22079.09</v>
      </c>
      <c r="Y1031" s="6">
        <v>26435.67</v>
      </c>
      <c r="Z1031" s="6">
        <v>41.61</v>
      </c>
      <c r="AB1031" s="20">
        <f ca="1">IFERROR(__xludf.DUMMYFUNCTION("""COMPUTED_VALUE"""),9975.12)</f>
        <v>9975.1200000000008</v>
      </c>
      <c r="AC1031" s="20">
        <v>1545.3</v>
      </c>
    </row>
    <row r="1032" spans="1:29">
      <c r="A1032" s="5">
        <f t="shared" si="16"/>
        <v>43735</v>
      </c>
      <c r="B1032" s="8">
        <v>54.71</v>
      </c>
      <c r="C1032" s="8">
        <v>1725.45</v>
      </c>
      <c r="D1032" s="8">
        <v>137.72999999999999</v>
      </c>
      <c r="E1032" s="8">
        <v>1225.0899999999999</v>
      </c>
      <c r="F1032" s="8">
        <v>174</v>
      </c>
      <c r="G1032" s="8">
        <v>118.45</v>
      </c>
      <c r="H1032" s="8">
        <v>128.6</v>
      </c>
      <c r="I1032" s="8">
        <v>117.72</v>
      </c>
      <c r="J1032" s="8">
        <v>60.3</v>
      </c>
      <c r="K1032" s="8">
        <v>129.96</v>
      </c>
      <c r="L1032" s="8">
        <v>54.31</v>
      </c>
      <c r="M1032" s="8">
        <v>50.78</v>
      </c>
      <c r="N1032" s="8">
        <v>82.91</v>
      </c>
      <c r="O1032" s="8">
        <v>136.28</v>
      </c>
      <c r="P1032" s="8">
        <v>17.73</v>
      </c>
      <c r="R1032" s="6">
        <v>2961.79</v>
      </c>
      <c r="S1032" s="6">
        <v>26820.25</v>
      </c>
      <c r="T1032" s="6">
        <v>16694.27</v>
      </c>
      <c r="U1032" s="6">
        <v>7426.21</v>
      </c>
      <c r="V1032" s="6">
        <v>7939.63</v>
      </c>
      <c r="W1032" s="6">
        <v>1093.19</v>
      </c>
      <c r="X1032" s="6">
        <v>21878.9</v>
      </c>
      <c r="Y1032" s="6">
        <v>25954.81</v>
      </c>
      <c r="Z1032" s="6">
        <v>40.64</v>
      </c>
      <c r="AB1032" s="20">
        <f ca="1">IFERROR(__xludf.DUMMYFUNCTION("""COMPUTED_VALUE"""),8217.46)</f>
        <v>8217.4599999999991</v>
      </c>
      <c r="AC1032" s="20">
        <v>1536.1</v>
      </c>
    </row>
    <row r="1033" spans="1:29">
      <c r="A1033" s="5">
        <f t="shared" si="16"/>
        <v>43742</v>
      </c>
      <c r="B1033" s="8">
        <v>56.75</v>
      </c>
      <c r="C1033" s="8">
        <v>1739.65</v>
      </c>
      <c r="D1033" s="8">
        <v>138.12</v>
      </c>
      <c r="E1033" s="8">
        <v>1209</v>
      </c>
      <c r="F1033" s="8">
        <v>175.98</v>
      </c>
      <c r="G1033" s="8">
        <v>118.16</v>
      </c>
      <c r="H1033" s="8">
        <v>133.66</v>
      </c>
      <c r="I1033" s="8">
        <v>114.62</v>
      </c>
      <c r="J1033" s="8">
        <v>59.9</v>
      </c>
      <c r="K1033" s="8">
        <v>130.27000000000001</v>
      </c>
      <c r="L1033" s="8">
        <v>54.54</v>
      </c>
      <c r="M1033" s="8">
        <v>50.92</v>
      </c>
      <c r="N1033" s="8">
        <v>85</v>
      </c>
      <c r="O1033" s="8">
        <v>131.82</v>
      </c>
      <c r="P1033" s="8">
        <v>17.75</v>
      </c>
      <c r="R1033" s="6">
        <v>2952.01</v>
      </c>
      <c r="S1033" s="6">
        <v>26573.72</v>
      </c>
      <c r="T1033" s="6">
        <v>16449.349999999999</v>
      </c>
      <c r="U1033" s="6">
        <v>7155.38</v>
      </c>
      <c r="V1033" s="6">
        <v>7982.46</v>
      </c>
      <c r="W1033" s="6">
        <v>1065.0899999999999</v>
      </c>
      <c r="X1033" s="6">
        <v>21410.2</v>
      </c>
      <c r="Y1033" s="6">
        <v>25821.03</v>
      </c>
      <c r="Z1033" s="6">
        <v>40.97</v>
      </c>
      <c r="AB1033" s="20">
        <f ca="1">IFERROR(__xludf.DUMMYFUNCTION("""COMPUTED_VALUE"""),8147.63)</f>
        <v>8147.63</v>
      </c>
      <c r="AC1033" s="20">
        <v>1540.7</v>
      </c>
    </row>
    <row r="1034" spans="1:29">
      <c r="A1034" s="5">
        <f t="shared" si="16"/>
        <v>43749</v>
      </c>
      <c r="B1034" s="8">
        <v>59.05</v>
      </c>
      <c r="C1034" s="8">
        <v>1731.92</v>
      </c>
      <c r="D1034" s="8">
        <v>139.68</v>
      </c>
      <c r="E1034" s="8">
        <v>1215.45</v>
      </c>
      <c r="F1034" s="8">
        <v>177.06</v>
      </c>
      <c r="G1034" s="8">
        <v>120.24</v>
      </c>
      <c r="H1034" s="8">
        <v>131.33000000000001</v>
      </c>
      <c r="I1034" s="8">
        <v>116.14</v>
      </c>
      <c r="J1034" s="8">
        <v>59.93</v>
      </c>
      <c r="K1034" s="8">
        <v>130.02000000000001</v>
      </c>
      <c r="L1034" s="8">
        <v>53.3</v>
      </c>
      <c r="M1034" s="8">
        <v>52.09</v>
      </c>
      <c r="N1034" s="8">
        <v>84.34</v>
      </c>
      <c r="O1034" s="8">
        <v>135.44999999999999</v>
      </c>
      <c r="P1034" s="8">
        <v>17</v>
      </c>
      <c r="R1034" s="6">
        <v>2970.27</v>
      </c>
      <c r="S1034" s="6">
        <v>26816.59</v>
      </c>
      <c r="T1034" s="6">
        <v>16415.16</v>
      </c>
      <c r="U1034" s="6">
        <v>7247.08</v>
      </c>
      <c r="V1034" s="6">
        <v>8057.04</v>
      </c>
      <c r="W1034" s="6">
        <v>1094.1300000000001</v>
      </c>
      <c r="X1034" s="6">
        <v>21798.87</v>
      </c>
      <c r="Y1034" s="6">
        <v>26308.44</v>
      </c>
      <c r="Z1034" s="6">
        <v>41.73</v>
      </c>
      <c r="AB1034" s="20">
        <f ca="1">IFERROR(__xludf.DUMMYFUNCTION("""COMPUTED_VALUE"""),8309.03)</f>
        <v>8309.0300000000007</v>
      </c>
      <c r="AC1034" s="20">
        <v>1517.8</v>
      </c>
    </row>
    <row r="1035" spans="1:29">
      <c r="A1035" s="5">
        <f t="shared" si="16"/>
        <v>43756</v>
      </c>
      <c r="B1035" s="8">
        <v>59.1</v>
      </c>
      <c r="C1035" s="8">
        <v>1757.51</v>
      </c>
      <c r="D1035" s="8">
        <v>137.41</v>
      </c>
      <c r="E1035" s="8">
        <v>1245.49</v>
      </c>
      <c r="F1035" s="8">
        <v>175.71</v>
      </c>
      <c r="G1035" s="8">
        <v>119.14</v>
      </c>
      <c r="H1035" s="8">
        <v>127.7</v>
      </c>
      <c r="I1035" s="8">
        <v>120.56</v>
      </c>
      <c r="J1035" s="8">
        <v>61.05</v>
      </c>
      <c r="K1035" s="8">
        <v>130.88999999999999</v>
      </c>
      <c r="L1035" s="8">
        <v>54.78</v>
      </c>
      <c r="M1035" s="8">
        <v>51.36</v>
      </c>
      <c r="N1035" s="8">
        <v>84.68</v>
      </c>
      <c r="O1035" s="8">
        <v>135.77000000000001</v>
      </c>
      <c r="P1035" s="8">
        <v>17.190000000000001</v>
      </c>
      <c r="R1035" s="6">
        <v>2986.2</v>
      </c>
      <c r="S1035" s="6">
        <v>26770.2</v>
      </c>
      <c r="T1035" s="6">
        <v>16377.12</v>
      </c>
      <c r="U1035" s="6">
        <v>7150.57</v>
      </c>
      <c r="V1035" s="6">
        <v>8089.54</v>
      </c>
      <c r="W1035" s="6">
        <v>1089.3900000000001</v>
      </c>
      <c r="X1035" s="6">
        <v>22492.68</v>
      </c>
      <c r="Y1035" s="6">
        <v>26719.58</v>
      </c>
      <c r="Z1035" s="6">
        <v>41.98</v>
      </c>
      <c r="AB1035" s="20">
        <f ca="1">IFERROR(__xludf.DUMMYFUNCTION("""COMPUTED_VALUE"""),7965.28)</f>
        <v>7965.28</v>
      </c>
      <c r="AC1035" s="20">
        <v>1523</v>
      </c>
    </row>
    <row r="1036" spans="1:29">
      <c r="A1036" s="5">
        <f t="shared" si="16"/>
        <v>43763</v>
      </c>
      <c r="B1036" s="8">
        <v>61.65</v>
      </c>
      <c r="C1036" s="8">
        <v>1761.33</v>
      </c>
      <c r="D1036" s="8">
        <v>140.72999999999999</v>
      </c>
      <c r="E1036" s="8">
        <v>1265.1300000000001</v>
      </c>
      <c r="F1036" s="8">
        <v>177.85</v>
      </c>
      <c r="G1036" s="8">
        <v>119.04</v>
      </c>
      <c r="H1036" s="8">
        <v>128.35</v>
      </c>
      <c r="I1036" s="8">
        <v>126.03</v>
      </c>
      <c r="J1036" s="8">
        <v>60.37</v>
      </c>
      <c r="K1036" s="8">
        <v>130.9</v>
      </c>
      <c r="L1036" s="8">
        <v>53.75</v>
      </c>
      <c r="M1036" s="8">
        <v>56.46</v>
      </c>
      <c r="N1036" s="8">
        <v>82.26</v>
      </c>
      <c r="O1036" s="8">
        <v>138.28</v>
      </c>
      <c r="P1036" s="8">
        <v>17.2</v>
      </c>
      <c r="R1036" s="6">
        <v>3022.55</v>
      </c>
      <c r="S1036" s="6">
        <v>26958.06</v>
      </c>
      <c r="T1036" s="6">
        <v>16404.490000000002</v>
      </c>
      <c r="U1036" s="6">
        <v>7324.47</v>
      </c>
      <c r="V1036" s="6">
        <v>8243.1200000000008</v>
      </c>
      <c r="W1036" s="6">
        <v>1098.98</v>
      </c>
      <c r="X1036" s="6">
        <v>22799.81</v>
      </c>
      <c r="Y1036" s="6">
        <v>26667.39</v>
      </c>
      <c r="Z1036" s="6">
        <v>42.7</v>
      </c>
      <c r="AB1036" s="20">
        <f ca="1">IFERROR(__xludf.DUMMYFUNCTION("""COMPUTED_VALUE"""),9259.78)</f>
        <v>9259.7800000000007</v>
      </c>
      <c r="AC1036" s="20">
        <v>1535.1</v>
      </c>
    </row>
    <row r="1037" spans="1:29">
      <c r="A1037" s="5">
        <f t="shared" si="16"/>
        <v>43770</v>
      </c>
      <c r="B1037" s="8">
        <v>63.96</v>
      </c>
      <c r="C1037" s="8">
        <v>1791.44</v>
      </c>
      <c r="D1037" s="8">
        <v>143.72</v>
      </c>
      <c r="E1037" s="8">
        <v>1273.74</v>
      </c>
      <c r="F1037" s="8">
        <v>180.93</v>
      </c>
      <c r="G1037" s="8">
        <v>117.62</v>
      </c>
      <c r="H1037" s="8">
        <v>131.19999999999999</v>
      </c>
      <c r="I1037" s="8">
        <v>127.8</v>
      </c>
      <c r="J1037" s="8">
        <v>60.37</v>
      </c>
      <c r="K1037" s="8">
        <v>132.75</v>
      </c>
      <c r="L1037" s="8">
        <v>53.9</v>
      </c>
      <c r="M1037" s="8">
        <v>56.51</v>
      </c>
      <c r="N1037" s="8">
        <v>84.94</v>
      </c>
      <c r="O1037" s="8">
        <v>139.83000000000001</v>
      </c>
      <c r="P1037" s="8">
        <v>17.010000000000002</v>
      </c>
      <c r="R1037" s="6">
        <v>3066.91</v>
      </c>
      <c r="S1037" s="6">
        <v>27347.360000000001</v>
      </c>
      <c r="T1037" s="6">
        <v>16594.07</v>
      </c>
      <c r="U1037" s="6">
        <v>7302.42</v>
      </c>
      <c r="V1037" s="6">
        <v>8386.4</v>
      </c>
      <c r="W1037" s="6">
        <v>1103.74</v>
      </c>
      <c r="X1037" s="6">
        <v>22850.77</v>
      </c>
      <c r="Y1037" s="6">
        <v>27100.76</v>
      </c>
      <c r="Z1037" s="6">
        <v>43.22</v>
      </c>
      <c r="AB1037" s="20">
        <f ca="1">IFERROR(__xludf.DUMMYFUNCTION("""COMPUTED_VALUE"""),9308.51)</f>
        <v>9308.51</v>
      </c>
      <c r="AC1037" s="20">
        <v>1541.3</v>
      </c>
    </row>
    <row r="1038" spans="1:29">
      <c r="A1038" s="5">
        <f t="shared" si="16"/>
        <v>43777</v>
      </c>
      <c r="B1038" s="8">
        <v>65.040000000000006</v>
      </c>
      <c r="C1038" s="8">
        <v>1785.88</v>
      </c>
      <c r="D1038" s="8">
        <v>145.96</v>
      </c>
      <c r="E1038" s="8">
        <v>1311.37</v>
      </c>
      <c r="F1038" s="8">
        <v>178.97</v>
      </c>
      <c r="G1038" s="8">
        <v>119.44</v>
      </c>
      <c r="H1038" s="8">
        <v>133</v>
      </c>
      <c r="I1038" s="8">
        <v>130.38</v>
      </c>
      <c r="J1038" s="8">
        <v>59.35</v>
      </c>
      <c r="K1038" s="8">
        <v>137.96</v>
      </c>
      <c r="L1038" s="8">
        <v>52.21</v>
      </c>
      <c r="M1038" s="8">
        <v>58.27</v>
      </c>
      <c r="N1038" s="8">
        <v>83.59</v>
      </c>
      <c r="O1038" s="8">
        <v>144.38999999999999</v>
      </c>
      <c r="P1038" s="8">
        <v>16.37</v>
      </c>
      <c r="R1038" s="6">
        <v>3093.08</v>
      </c>
      <c r="S1038" s="6">
        <v>27681.24</v>
      </c>
      <c r="T1038" s="6">
        <v>16877.419999999998</v>
      </c>
      <c r="U1038" s="6">
        <v>7359.38</v>
      </c>
      <c r="V1038" s="6">
        <v>8475.31</v>
      </c>
      <c r="W1038" s="6">
        <v>1125.96</v>
      </c>
      <c r="X1038" s="6">
        <v>23391.87</v>
      </c>
      <c r="Y1038" s="6">
        <v>27651.14</v>
      </c>
      <c r="Z1038" s="6">
        <v>43.68</v>
      </c>
      <c r="AB1038" s="20">
        <f ca="1">IFERROR(__xludf.DUMMYFUNCTION("""COMPUTED_VALUE"""),8810.76)</f>
        <v>8810.76</v>
      </c>
      <c r="AC1038" s="20">
        <v>1496.3</v>
      </c>
    </row>
    <row r="1039" spans="1:29">
      <c r="A1039" s="5">
        <f t="shared" si="16"/>
        <v>43784</v>
      </c>
      <c r="B1039" s="8">
        <v>66.44</v>
      </c>
      <c r="C1039" s="8">
        <v>1739.49</v>
      </c>
      <c r="D1039" s="8">
        <v>149.97</v>
      </c>
      <c r="E1039" s="8">
        <v>1334.87</v>
      </c>
      <c r="F1039" s="8">
        <v>179.77</v>
      </c>
      <c r="G1039" s="8">
        <v>118.87</v>
      </c>
      <c r="H1039" s="8">
        <v>134.94</v>
      </c>
      <c r="I1039" s="8">
        <v>129.53</v>
      </c>
      <c r="J1039" s="8">
        <v>59.51</v>
      </c>
      <c r="K1039" s="8">
        <v>144.66999999999999</v>
      </c>
      <c r="L1039" s="8">
        <v>52.67</v>
      </c>
      <c r="M1039" s="8">
        <v>57.96</v>
      </c>
      <c r="N1039" s="8">
        <v>84.9</v>
      </c>
      <c r="O1039" s="8">
        <v>144.27000000000001</v>
      </c>
      <c r="P1039" s="8">
        <v>16.57</v>
      </c>
      <c r="R1039" s="6">
        <v>3120.46</v>
      </c>
      <c r="S1039" s="6">
        <v>28004.89</v>
      </c>
      <c r="T1039" s="6">
        <v>17028.47</v>
      </c>
      <c r="U1039" s="6">
        <v>7302.94</v>
      </c>
      <c r="V1039" s="6">
        <v>8540.83</v>
      </c>
      <c r="W1039" s="6">
        <v>1134.03</v>
      </c>
      <c r="X1039" s="6">
        <v>23303.32</v>
      </c>
      <c r="Y1039" s="6">
        <v>26326.66</v>
      </c>
      <c r="Z1039" s="6">
        <v>43.13</v>
      </c>
      <c r="AB1039" s="20">
        <f ca="1">IFERROR(__xludf.DUMMYFUNCTION("""COMPUTED_VALUE"""),8480.79)</f>
        <v>8480.7900000000009</v>
      </c>
      <c r="AC1039" s="20">
        <v>1499.1</v>
      </c>
    </row>
    <row r="1040" spans="1:29">
      <c r="A1040" s="5">
        <f t="shared" si="16"/>
        <v>43791</v>
      </c>
      <c r="B1040" s="8">
        <v>65.44</v>
      </c>
      <c r="C1040" s="8">
        <v>1745.72</v>
      </c>
      <c r="D1040" s="8">
        <v>149.59</v>
      </c>
      <c r="E1040" s="8">
        <v>1295.3399999999999</v>
      </c>
      <c r="F1040" s="8">
        <v>179.47</v>
      </c>
      <c r="G1040" s="8">
        <v>119.36</v>
      </c>
      <c r="H1040" s="8">
        <v>138.07</v>
      </c>
      <c r="I1040" s="8">
        <v>130.79</v>
      </c>
      <c r="J1040" s="8">
        <v>59.75</v>
      </c>
      <c r="K1040" s="8">
        <v>148.29</v>
      </c>
      <c r="L1040" s="8">
        <v>53.03</v>
      </c>
      <c r="M1040" s="8">
        <v>57.61</v>
      </c>
      <c r="N1040" s="8">
        <v>85.45</v>
      </c>
      <c r="O1040" s="8">
        <v>142.53</v>
      </c>
      <c r="P1040" s="8">
        <v>16.489999999999998</v>
      </c>
      <c r="R1040" s="6">
        <v>3110.29</v>
      </c>
      <c r="S1040" s="6">
        <v>27875.62</v>
      </c>
      <c r="T1040" s="6">
        <v>16954.84</v>
      </c>
      <c r="U1040" s="6">
        <v>7326.81</v>
      </c>
      <c r="V1040" s="6">
        <v>8519.89</v>
      </c>
      <c r="W1040" s="6">
        <v>1124.2</v>
      </c>
      <c r="X1040" s="6">
        <v>23112.880000000001</v>
      </c>
      <c r="Y1040" s="6">
        <v>26595.08</v>
      </c>
      <c r="Z1040" s="6">
        <v>42.87</v>
      </c>
      <c r="AB1040" s="20">
        <f ca="1">IFERROR(__xludf.DUMMYFUNCTION("""COMPUTED_VALUE"""),7330.98)</f>
        <v>7330.98</v>
      </c>
      <c r="AC1040" s="20">
        <v>1494.4</v>
      </c>
    </row>
    <row r="1041" spans="1:29">
      <c r="A1041" s="5">
        <f t="shared" si="16"/>
        <v>43798</v>
      </c>
      <c r="B1041" s="8">
        <v>66.81</v>
      </c>
      <c r="C1041" s="8">
        <v>1800.8</v>
      </c>
      <c r="D1041" s="8">
        <v>151.38</v>
      </c>
      <c r="E1041" s="8">
        <v>1304.96</v>
      </c>
      <c r="F1041" s="8">
        <v>184.51</v>
      </c>
      <c r="G1041" s="8">
        <v>119.09</v>
      </c>
      <c r="H1041" s="8">
        <v>137.49</v>
      </c>
      <c r="I1041" s="8">
        <v>131.76</v>
      </c>
      <c r="J1041" s="8">
        <v>60.24</v>
      </c>
      <c r="K1041" s="8">
        <v>151.58000000000001</v>
      </c>
      <c r="L1041" s="8">
        <v>53.4</v>
      </c>
      <c r="M1041" s="8">
        <v>58.05</v>
      </c>
      <c r="N1041" s="8">
        <v>87.18</v>
      </c>
      <c r="O1041" s="8">
        <v>140.21</v>
      </c>
      <c r="P1041" s="8">
        <v>16.8</v>
      </c>
      <c r="R1041" s="6">
        <v>3140.98</v>
      </c>
      <c r="S1041" s="6">
        <v>28051.41</v>
      </c>
      <c r="T1041" s="6">
        <v>17040.2</v>
      </c>
      <c r="U1041" s="6">
        <v>7346.53</v>
      </c>
      <c r="V1041" s="6">
        <v>8665.4699999999993</v>
      </c>
      <c r="W1041" s="6">
        <v>1129.97</v>
      </c>
      <c r="X1041" s="6">
        <v>23293.91</v>
      </c>
      <c r="Y1041" s="6">
        <v>26346.49</v>
      </c>
      <c r="Z1041" s="6">
        <v>42.54</v>
      </c>
      <c r="AB1041" s="20">
        <f ca="1">IFERROR(__xludf.DUMMYFUNCTION("""COMPUTED_VALUE"""),7551.99)</f>
        <v>7551.99</v>
      </c>
      <c r="AC1041" s="20">
        <v>1496.6</v>
      </c>
    </row>
    <row r="1042" spans="1:29">
      <c r="A1042" s="5">
        <f t="shared" si="16"/>
        <v>43805</v>
      </c>
      <c r="B1042" s="8">
        <v>67.680000000000007</v>
      </c>
      <c r="C1042" s="8">
        <v>1751.6</v>
      </c>
      <c r="D1042" s="8">
        <v>151.75</v>
      </c>
      <c r="E1042" s="8">
        <v>1340.62</v>
      </c>
      <c r="F1042" s="8">
        <v>182.17</v>
      </c>
      <c r="G1042" s="8">
        <v>119.78</v>
      </c>
      <c r="H1042" s="8">
        <v>140.38</v>
      </c>
      <c r="I1042" s="8">
        <v>135.04</v>
      </c>
      <c r="J1042" s="8">
        <v>61.19</v>
      </c>
      <c r="K1042" s="8">
        <v>147.66</v>
      </c>
      <c r="L1042" s="8">
        <v>54.42</v>
      </c>
      <c r="M1042" s="8">
        <v>56.81</v>
      </c>
      <c r="N1042" s="8">
        <v>88.85</v>
      </c>
      <c r="O1042" s="8">
        <v>142.77000000000001</v>
      </c>
      <c r="P1042" s="8">
        <v>16.89</v>
      </c>
      <c r="R1042" s="6">
        <v>3145.91</v>
      </c>
      <c r="S1042" s="6">
        <v>28015.06</v>
      </c>
      <c r="T1042" s="6">
        <v>16996.97</v>
      </c>
      <c r="U1042" s="6">
        <v>7239.66</v>
      </c>
      <c r="V1042" s="6">
        <v>8656.5300000000007</v>
      </c>
      <c r="W1042" s="6">
        <v>1127.99</v>
      </c>
      <c r="X1042" s="6">
        <v>23354.400000000001</v>
      </c>
      <c r="Y1042" s="6">
        <v>26498.37</v>
      </c>
      <c r="Z1042" s="6">
        <v>43.07</v>
      </c>
      <c r="AB1042" s="20">
        <f ca="1">IFERROR(__xludf.DUMMYFUNCTION("""COMPUTED_VALUE"""),7500.03)</f>
        <v>7500.03</v>
      </c>
      <c r="AC1042" s="20">
        <v>1489.9</v>
      </c>
    </row>
    <row r="1043" spans="1:29">
      <c r="A1043" s="5">
        <f t="shared" si="16"/>
        <v>43812</v>
      </c>
      <c r="B1043" s="8">
        <v>68.790000000000006</v>
      </c>
      <c r="C1043" s="8">
        <v>1760.94</v>
      </c>
      <c r="D1043" s="8">
        <v>154.53</v>
      </c>
      <c r="E1043" s="8">
        <v>1347.83</v>
      </c>
      <c r="F1043" s="8">
        <v>185.14</v>
      </c>
      <c r="G1043" s="8">
        <v>120.29</v>
      </c>
      <c r="H1043" s="8">
        <v>141.38</v>
      </c>
      <c r="I1043" s="8">
        <v>136.81</v>
      </c>
      <c r="J1043" s="8">
        <v>60.81</v>
      </c>
      <c r="K1043" s="8">
        <v>146.38</v>
      </c>
      <c r="L1043" s="8">
        <v>54.42</v>
      </c>
      <c r="M1043" s="8">
        <v>57.79</v>
      </c>
      <c r="N1043" s="8">
        <v>89.19</v>
      </c>
      <c r="O1043" s="8">
        <v>142.1</v>
      </c>
      <c r="P1043" s="8">
        <v>17.579999999999998</v>
      </c>
      <c r="R1043" s="6">
        <v>3168.8</v>
      </c>
      <c r="S1043" s="6">
        <v>28135.38</v>
      </c>
      <c r="T1043" s="6">
        <v>17003.13</v>
      </c>
      <c r="U1043" s="6">
        <v>7353.44</v>
      </c>
      <c r="V1043" s="6">
        <v>8734.8799999999992</v>
      </c>
      <c r="W1043" s="6">
        <v>1132.44</v>
      </c>
      <c r="X1043" s="6">
        <v>24023.1</v>
      </c>
      <c r="Y1043" s="6">
        <v>27687.759999999998</v>
      </c>
      <c r="Z1043" s="6">
        <v>44.42</v>
      </c>
      <c r="AB1043" s="20">
        <f ca="1">IFERROR(__xludf.DUMMYFUNCTION("""COMPUTED_VALUE"""),7071.01)</f>
        <v>7071.01</v>
      </c>
      <c r="AC1043" s="20">
        <v>1506.9</v>
      </c>
    </row>
    <row r="1044" spans="1:29">
      <c r="A1044" s="5">
        <f t="shared" si="16"/>
        <v>43819</v>
      </c>
      <c r="B1044" s="8">
        <v>69.86</v>
      </c>
      <c r="C1044" s="8">
        <v>1786.5</v>
      </c>
      <c r="D1044" s="8">
        <v>157.41</v>
      </c>
      <c r="E1044" s="8">
        <v>1349.59</v>
      </c>
      <c r="F1044" s="8">
        <v>188</v>
      </c>
      <c r="G1044" s="8">
        <v>120.29</v>
      </c>
      <c r="H1044" s="8">
        <v>146.06</v>
      </c>
      <c r="I1044" s="8">
        <v>137.24</v>
      </c>
      <c r="J1044" s="8">
        <v>62.07</v>
      </c>
      <c r="K1044" s="8">
        <v>146.88</v>
      </c>
      <c r="L1044" s="8">
        <v>54.97</v>
      </c>
      <c r="M1044" s="8">
        <v>58.95</v>
      </c>
      <c r="N1044" s="8">
        <v>91.58</v>
      </c>
      <c r="O1044" s="8">
        <v>141.97</v>
      </c>
      <c r="P1044" s="8">
        <v>17.45</v>
      </c>
      <c r="R1044" s="6">
        <v>3221.22</v>
      </c>
      <c r="S1044" s="6">
        <v>28455.09</v>
      </c>
      <c r="T1044" s="6">
        <v>17118.439999999999</v>
      </c>
      <c r="U1044" s="6">
        <v>7582.48</v>
      </c>
      <c r="V1044" s="6">
        <v>8924.9599999999991</v>
      </c>
      <c r="W1044" s="6">
        <v>1152.58</v>
      </c>
      <c r="X1044" s="6">
        <v>23816.63</v>
      </c>
      <c r="Y1044" s="6">
        <v>27871.35</v>
      </c>
      <c r="Z1044" s="6">
        <v>44.61</v>
      </c>
      <c r="AB1044" s="20">
        <f ca="1">IFERROR(__xludf.DUMMYFUNCTION("""COMPUTED_VALUE"""),7143.01)</f>
        <v>7143.01</v>
      </c>
      <c r="AC1044" s="20">
        <v>1506.4</v>
      </c>
    </row>
    <row r="1045" spans="1:29">
      <c r="A1045" s="5">
        <f t="shared" si="16"/>
        <v>43826</v>
      </c>
      <c r="B1045" s="8">
        <v>72.45</v>
      </c>
      <c r="C1045" s="8">
        <v>1869.8</v>
      </c>
      <c r="D1045" s="8">
        <v>158.96</v>
      </c>
      <c r="E1045" s="8">
        <v>1351.89</v>
      </c>
      <c r="F1045" s="8">
        <v>189.39</v>
      </c>
      <c r="G1045" s="8">
        <v>119.59</v>
      </c>
      <c r="H1045" s="8">
        <v>145.75</v>
      </c>
      <c r="I1045" s="8">
        <v>139.13999999999999</v>
      </c>
      <c r="J1045" s="8">
        <v>61.53</v>
      </c>
      <c r="K1045" s="8">
        <v>145.75</v>
      </c>
      <c r="L1045" s="8">
        <v>55.35</v>
      </c>
      <c r="M1045" s="8">
        <v>60.08</v>
      </c>
      <c r="N1045" s="8">
        <v>91.5</v>
      </c>
      <c r="O1045" s="8">
        <v>141.28</v>
      </c>
      <c r="P1045" s="8">
        <v>18.37</v>
      </c>
      <c r="R1045" s="6">
        <v>3240.02</v>
      </c>
      <c r="S1045" s="6">
        <v>28645.26</v>
      </c>
      <c r="T1045" s="6">
        <v>17168.21</v>
      </c>
      <c r="U1045" s="6">
        <v>7644.9</v>
      </c>
      <c r="V1045" s="6">
        <v>9006.6200000000008</v>
      </c>
      <c r="W1045" s="6">
        <v>1156.6099999999999</v>
      </c>
      <c r="X1045" s="6">
        <v>23837.72</v>
      </c>
      <c r="Y1045" s="6">
        <v>28225.42</v>
      </c>
      <c r="Z1045" s="6">
        <v>45.07</v>
      </c>
      <c r="AB1045" s="20">
        <f ca="1">IFERROR(__xludf.DUMMYFUNCTION("""COMPUTED_VALUE"""),7300.42)</f>
        <v>7300.42</v>
      </c>
      <c r="AC1045" s="20">
        <v>1544.4</v>
      </c>
    </row>
    <row r="1046" spans="1:29">
      <c r="A1046" s="5">
        <f t="shared" si="16"/>
        <v>43833</v>
      </c>
      <c r="B1046" s="8">
        <v>74.36</v>
      </c>
      <c r="C1046" s="8">
        <v>1874.97</v>
      </c>
      <c r="D1046" s="8">
        <v>158.62</v>
      </c>
      <c r="E1046" s="8">
        <v>1360.66</v>
      </c>
      <c r="F1046" s="8">
        <v>189.6</v>
      </c>
      <c r="G1046" s="8">
        <v>117.89</v>
      </c>
      <c r="H1046" s="8">
        <v>144.28</v>
      </c>
      <c r="I1046" s="8">
        <v>138.34</v>
      </c>
      <c r="J1046" s="8">
        <v>60.4</v>
      </c>
      <c r="K1046" s="8">
        <v>146.5</v>
      </c>
      <c r="L1046" s="8">
        <v>54.69</v>
      </c>
      <c r="M1046" s="8">
        <v>60.1</v>
      </c>
      <c r="N1046" s="8">
        <v>91.25</v>
      </c>
      <c r="O1046" s="8">
        <v>140.75</v>
      </c>
      <c r="P1046" s="8">
        <v>18.57</v>
      </c>
      <c r="R1046" s="6">
        <v>3234.85</v>
      </c>
      <c r="S1046" s="6">
        <v>28634.880000000001</v>
      </c>
      <c r="T1046" s="6">
        <v>17066.12</v>
      </c>
      <c r="U1046" s="6">
        <v>7622.4</v>
      </c>
      <c r="V1046" s="6">
        <v>9020.77</v>
      </c>
      <c r="W1046" s="6">
        <v>1157.3800000000001</v>
      </c>
      <c r="X1046" s="6">
        <v>23656.62</v>
      </c>
      <c r="Y1046" s="6">
        <v>28451.5</v>
      </c>
      <c r="Z1046" s="6">
        <v>44.93</v>
      </c>
      <c r="AB1046" s="20">
        <f ca="1">IFERROR(__xludf.DUMMYFUNCTION("""COMPUTED_VALUE"""),7347.49)</f>
        <v>7347.49</v>
      </c>
      <c r="AC1046" s="20">
        <v>1579.6</v>
      </c>
    </row>
    <row r="1047" spans="1:29">
      <c r="A1047" s="5">
        <f t="shared" si="16"/>
        <v>43840</v>
      </c>
      <c r="B1047" s="8">
        <v>77.58</v>
      </c>
      <c r="C1047" s="8">
        <v>1883.16</v>
      </c>
      <c r="D1047" s="8">
        <v>161.34</v>
      </c>
      <c r="E1047" s="8">
        <v>1429.73</v>
      </c>
      <c r="F1047" s="8">
        <v>193.77</v>
      </c>
      <c r="G1047" s="8">
        <v>116.38</v>
      </c>
      <c r="H1047" s="8">
        <v>145.06</v>
      </c>
      <c r="I1047" s="8">
        <v>136.07</v>
      </c>
      <c r="J1047" s="8">
        <v>58.99</v>
      </c>
      <c r="K1047" s="8">
        <v>144.62</v>
      </c>
      <c r="L1047" s="8">
        <v>55.53</v>
      </c>
      <c r="M1047" s="8">
        <v>58.94</v>
      </c>
      <c r="N1047" s="8">
        <v>89.53</v>
      </c>
      <c r="O1047" s="8">
        <v>139.72999999999999</v>
      </c>
      <c r="P1047" s="8">
        <v>17.850000000000001</v>
      </c>
      <c r="R1047" s="6">
        <v>3265.35</v>
      </c>
      <c r="S1047" s="6">
        <v>28823.77</v>
      </c>
      <c r="T1047" s="6">
        <v>17234.490000000002</v>
      </c>
      <c r="U1047" s="6">
        <v>7587.85</v>
      </c>
      <c r="V1047" s="6">
        <v>9178.86</v>
      </c>
      <c r="W1047" s="6">
        <v>1157.33</v>
      </c>
      <c r="X1047" s="6">
        <v>23850.57</v>
      </c>
      <c r="Y1047" s="6">
        <v>28638.2</v>
      </c>
      <c r="Z1047" s="6">
        <v>45.59</v>
      </c>
      <c r="AB1047" s="20">
        <f ca="1">IFERROR(__xludf.DUMMYFUNCTION("""COMPUTED_VALUE"""),8021.84)</f>
        <v>8021.84</v>
      </c>
      <c r="AC1047" s="20">
        <v>1587</v>
      </c>
    </row>
    <row r="1048" spans="1:29">
      <c r="A1048" s="5">
        <f t="shared" si="16"/>
        <v>43847</v>
      </c>
      <c r="B1048" s="8">
        <v>79.680000000000007</v>
      </c>
      <c r="C1048" s="8">
        <v>1864.72</v>
      </c>
      <c r="D1048" s="8">
        <v>167.1</v>
      </c>
      <c r="E1048" s="8">
        <v>1480.39</v>
      </c>
      <c r="F1048" s="8">
        <v>204.7</v>
      </c>
      <c r="G1048" s="8">
        <v>114.96</v>
      </c>
      <c r="H1048" s="8">
        <v>149.16999999999999</v>
      </c>
      <c r="I1048" s="8">
        <v>138.19999999999999</v>
      </c>
      <c r="J1048" s="8">
        <v>60.13</v>
      </c>
      <c r="K1048" s="8">
        <v>144.33000000000001</v>
      </c>
      <c r="L1048" s="8">
        <v>56.94</v>
      </c>
      <c r="M1048" s="8">
        <v>59.6</v>
      </c>
      <c r="N1048" s="8">
        <v>90.97</v>
      </c>
      <c r="O1048" s="8">
        <v>140.04</v>
      </c>
      <c r="P1048" s="8">
        <v>17.95</v>
      </c>
      <c r="R1048" s="6">
        <v>3329.62</v>
      </c>
      <c r="S1048" s="6">
        <v>29348.1</v>
      </c>
      <c r="T1048" s="6">
        <v>17559.02</v>
      </c>
      <c r="U1048" s="6">
        <v>7674.56</v>
      </c>
      <c r="V1048" s="6">
        <v>9388.94</v>
      </c>
      <c r="W1048" s="6">
        <v>1170.06</v>
      </c>
      <c r="X1048" s="6">
        <v>24041.26</v>
      </c>
      <c r="Y1048" s="6">
        <v>29056.42</v>
      </c>
      <c r="Z1048" s="6">
        <v>46.23</v>
      </c>
      <c r="AB1048" s="20">
        <f ca="1">IFERROR(__xludf.DUMMYFUNCTION("""COMPUTED_VALUE"""),8909.32)</f>
        <v>8909.32</v>
      </c>
      <c r="AC1048" s="20">
        <v>1587.2</v>
      </c>
    </row>
    <row r="1049" spans="1:29">
      <c r="A1049" s="5">
        <f t="shared" si="16"/>
        <v>43854</v>
      </c>
      <c r="B1049" s="8">
        <v>79.58</v>
      </c>
      <c r="C1049" s="8">
        <v>1861.64</v>
      </c>
      <c r="D1049" s="8">
        <v>165.04</v>
      </c>
      <c r="E1049" s="8">
        <v>1466.71</v>
      </c>
      <c r="F1049" s="8">
        <v>205</v>
      </c>
      <c r="G1049" s="8">
        <v>114.37</v>
      </c>
      <c r="H1049" s="8">
        <v>148.32</v>
      </c>
      <c r="I1049" s="8">
        <v>133.15</v>
      </c>
      <c r="J1049" s="8">
        <v>60.28</v>
      </c>
      <c r="K1049" s="8">
        <v>140.08000000000001</v>
      </c>
      <c r="L1049" s="8">
        <v>57.68</v>
      </c>
      <c r="M1049" s="8">
        <v>68.47</v>
      </c>
      <c r="N1049" s="8">
        <v>85.98</v>
      </c>
      <c r="O1049" s="8">
        <v>142.76</v>
      </c>
      <c r="P1049" s="8">
        <v>18.71</v>
      </c>
      <c r="R1049" s="6">
        <v>3295.47</v>
      </c>
      <c r="S1049" s="6">
        <v>28989.73</v>
      </c>
      <c r="T1049" s="6">
        <v>17565.34</v>
      </c>
      <c r="U1049" s="6">
        <v>7585.98</v>
      </c>
      <c r="V1049" s="6">
        <v>9314.91</v>
      </c>
      <c r="W1049" s="6">
        <v>1160.4100000000001</v>
      </c>
      <c r="X1049" s="6">
        <v>23827.18</v>
      </c>
      <c r="Y1049" s="6">
        <v>27949.64</v>
      </c>
      <c r="Z1049" s="6">
        <v>44.6</v>
      </c>
      <c r="AB1049" s="20">
        <f ca="1">IFERROR(__xludf.DUMMYFUNCTION("""COMPUTED_VALUE"""),8326.81)</f>
        <v>8326.81</v>
      </c>
      <c r="AC1049" s="20">
        <v>1599</v>
      </c>
    </row>
    <row r="1050" spans="1:29">
      <c r="A1050" s="5">
        <f t="shared" si="16"/>
        <v>43861</v>
      </c>
      <c r="B1050" s="8">
        <v>77.38</v>
      </c>
      <c r="C1050" s="8">
        <v>2008.72</v>
      </c>
      <c r="D1050" s="8">
        <v>170.23</v>
      </c>
      <c r="E1050" s="8">
        <v>1434.23</v>
      </c>
      <c r="F1050" s="8">
        <v>198.97</v>
      </c>
      <c r="G1050" s="8">
        <v>114.49</v>
      </c>
      <c r="H1050" s="8">
        <v>148.87</v>
      </c>
      <c r="I1050" s="8">
        <v>132.36000000000001</v>
      </c>
      <c r="J1050" s="8">
        <v>59.44</v>
      </c>
      <c r="K1050" s="8">
        <v>138.31</v>
      </c>
      <c r="L1050" s="8">
        <v>58.4</v>
      </c>
      <c r="M1050" s="8">
        <v>63.93</v>
      </c>
      <c r="N1050" s="8">
        <v>85.44</v>
      </c>
      <c r="O1050" s="8">
        <v>138.84</v>
      </c>
      <c r="P1050" s="8">
        <v>18.52</v>
      </c>
      <c r="R1050" s="6">
        <v>3225.52</v>
      </c>
      <c r="S1050" s="6">
        <v>28256.03</v>
      </c>
      <c r="T1050" s="6">
        <v>17318.490000000002</v>
      </c>
      <c r="U1050" s="6">
        <v>7286.01</v>
      </c>
      <c r="V1050" s="6">
        <v>9150.94</v>
      </c>
      <c r="W1050" s="6">
        <v>1120.23</v>
      </c>
      <c r="X1050" s="6">
        <v>23205.18</v>
      </c>
      <c r="Y1050" s="6">
        <v>26312.63</v>
      </c>
      <c r="Z1050" s="6">
        <v>42.11</v>
      </c>
      <c r="AB1050" s="20">
        <f ca="1">IFERROR(__xludf.DUMMYFUNCTION("""COMPUTED_VALUE"""),9382.65)</f>
        <v>9382.65</v>
      </c>
      <c r="AC1050" s="20">
        <v>1609.4</v>
      </c>
    </row>
    <row r="1051" spans="1:29">
      <c r="A1051" s="5">
        <f t="shared" si="16"/>
        <v>43868</v>
      </c>
      <c r="B1051" s="8">
        <v>80.010000000000005</v>
      </c>
      <c r="C1051" s="8">
        <v>2079.2800000000002</v>
      </c>
      <c r="D1051" s="8">
        <v>183.89</v>
      </c>
      <c r="E1051" s="8">
        <v>1479.23</v>
      </c>
      <c r="F1051" s="8">
        <v>202.74</v>
      </c>
      <c r="G1051" s="8">
        <v>116.45</v>
      </c>
      <c r="H1051" s="8">
        <v>151.88999999999999</v>
      </c>
      <c r="I1051" s="8">
        <v>137.16999999999999</v>
      </c>
      <c r="J1051" s="8">
        <v>59.94</v>
      </c>
      <c r="K1051" s="8">
        <v>141.02000000000001</v>
      </c>
      <c r="L1051" s="8">
        <v>59.19</v>
      </c>
      <c r="M1051" s="8">
        <v>66.02</v>
      </c>
      <c r="N1051" s="8">
        <v>85.08</v>
      </c>
      <c r="O1051" s="8">
        <v>142.34</v>
      </c>
      <c r="P1051" s="8">
        <v>18.190000000000001</v>
      </c>
      <c r="R1051" s="6">
        <v>3327.71</v>
      </c>
      <c r="S1051" s="6">
        <v>29102.51</v>
      </c>
      <c r="T1051" s="6">
        <v>17655.490000000002</v>
      </c>
      <c r="U1051" s="6">
        <v>7466.7</v>
      </c>
      <c r="V1051" s="6">
        <v>9520.51</v>
      </c>
      <c r="W1051" s="6">
        <v>1161.0899999999999</v>
      </c>
      <c r="X1051" s="6">
        <v>23827.98</v>
      </c>
      <c r="Y1051" s="6">
        <v>27404.27</v>
      </c>
      <c r="Z1051" s="6">
        <v>43.36</v>
      </c>
      <c r="AB1051" s="20">
        <f ca="1">IFERROR(__xludf.DUMMYFUNCTION("""COMPUTED_VALUE"""),9905.64)</f>
        <v>9905.64</v>
      </c>
      <c r="AC1051" s="20">
        <v>1595</v>
      </c>
    </row>
    <row r="1052" spans="1:29">
      <c r="A1052" s="5">
        <f t="shared" si="16"/>
        <v>43875</v>
      </c>
      <c r="B1052" s="8">
        <v>81.239999999999995</v>
      </c>
      <c r="C1052" s="8">
        <v>2134.87</v>
      </c>
      <c r="D1052" s="8">
        <v>185.35</v>
      </c>
      <c r="E1052" s="8">
        <v>1520.74</v>
      </c>
      <c r="F1052" s="8">
        <v>210.29</v>
      </c>
      <c r="G1052" s="8">
        <v>117.89</v>
      </c>
      <c r="H1052" s="8">
        <v>150.13</v>
      </c>
      <c r="I1052" s="8">
        <v>137.46</v>
      </c>
      <c r="J1052" s="8">
        <v>58.51</v>
      </c>
      <c r="K1052" s="8">
        <v>139.54</v>
      </c>
      <c r="L1052" s="8">
        <v>59.95</v>
      </c>
      <c r="M1052" s="8">
        <v>67.27</v>
      </c>
      <c r="N1052" s="8">
        <v>82.65</v>
      </c>
      <c r="O1052" s="8">
        <v>140.15</v>
      </c>
      <c r="P1052" s="8">
        <v>19.72</v>
      </c>
      <c r="R1052" s="6">
        <v>3380.16</v>
      </c>
      <c r="S1052" s="6">
        <v>29398.080000000002</v>
      </c>
      <c r="T1052" s="6">
        <v>17848.36</v>
      </c>
      <c r="U1052" s="6">
        <v>7409.13</v>
      </c>
      <c r="V1052" s="6">
        <v>9731.18</v>
      </c>
      <c r="W1052" s="6">
        <v>1174.3499999999999</v>
      </c>
      <c r="X1052" s="6">
        <v>23687.59</v>
      </c>
      <c r="Y1052" s="6">
        <v>27815.599999999999</v>
      </c>
      <c r="Z1052" s="6">
        <v>44.2</v>
      </c>
      <c r="AB1052" s="20">
        <f ca="1">IFERROR(__xludf.DUMMYFUNCTION("""COMPUTED_VALUE"""),9911.21)</f>
        <v>9911.2099999999991</v>
      </c>
      <c r="AC1052" s="20">
        <v>1606.9</v>
      </c>
    </row>
    <row r="1053" spans="1:29">
      <c r="A1053" s="5">
        <f t="shared" si="16"/>
        <v>43882</v>
      </c>
      <c r="B1053" s="8">
        <v>78.260000000000005</v>
      </c>
      <c r="C1053" s="8">
        <v>2095.9699999999998</v>
      </c>
      <c r="D1053" s="8">
        <v>178.59</v>
      </c>
      <c r="E1053" s="8">
        <v>1485.11</v>
      </c>
      <c r="F1053" s="8">
        <v>208.81</v>
      </c>
      <c r="G1053" s="8">
        <v>118.58</v>
      </c>
      <c r="H1053" s="8">
        <v>149.93</v>
      </c>
      <c r="I1053" s="8">
        <v>135.81</v>
      </c>
      <c r="J1053" s="8">
        <v>58.2</v>
      </c>
      <c r="K1053" s="8">
        <v>138.97</v>
      </c>
      <c r="L1053" s="8">
        <v>60.13</v>
      </c>
      <c r="M1053" s="8">
        <v>64.34</v>
      </c>
      <c r="N1053" s="8">
        <v>82.34</v>
      </c>
      <c r="O1053" s="8">
        <v>139.04</v>
      </c>
      <c r="P1053" s="8">
        <v>21.44</v>
      </c>
      <c r="R1053" s="6">
        <v>3337.75</v>
      </c>
      <c r="S1053" s="6">
        <v>28992.41</v>
      </c>
      <c r="T1053" s="6">
        <v>17843.53</v>
      </c>
      <c r="U1053" s="6">
        <v>7403.92</v>
      </c>
      <c r="V1053" s="6">
        <v>9576.59</v>
      </c>
      <c r="W1053" s="6">
        <v>1164.17</v>
      </c>
      <c r="X1053" s="6">
        <v>23386.74</v>
      </c>
      <c r="Y1053" s="6">
        <v>27308.81</v>
      </c>
      <c r="Z1053" s="6">
        <v>43.29</v>
      </c>
      <c r="AB1053" s="20">
        <f ca="1">IFERROR(__xludf.DUMMYFUNCTION("""COMPUTED_VALUE"""),9668.23)</f>
        <v>9668.23</v>
      </c>
      <c r="AC1053" s="20">
        <v>1669.1</v>
      </c>
    </row>
    <row r="1054" spans="1:29">
      <c r="A1054" s="5">
        <f t="shared" si="16"/>
        <v>43889</v>
      </c>
      <c r="B1054" s="8">
        <v>68.34</v>
      </c>
      <c r="C1054" s="8">
        <v>1883.75</v>
      </c>
      <c r="D1054" s="8">
        <v>162.01</v>
      </c>
      <c r="E1054" s="8">
        <v>1339.33</v>
      </c>
      <c r="F1054" s="8">
        <v>181.76</v>
      </c>
      <c r="G1054" s="8">
        <v>107.68</v>
      </c>
      <c r="H1054" s="8">
        <v>134.47999999999999</v>
      </c>
      <c r="I1054" s="8">
        <v>116.11</v>
      </c>
      <c r="J1054" s="8">
        <v>54.16</v>
      </c>
      <c r="K1054" s="8">
        <v>117.65</v>
      </c>
      <c r="L1054" s="8">
        <v>53.49</v>
      </c>
      <c r="M1054" s="8">
        <v>55.52</v>
      </c>
      <c r="N1054" s="8">
        <v>76.56</v>
      </c>
      <c r="O1054" s="8">
        <v>130.75</v>
      </c>
      <c r="P1054" s="8">
        <v>19.04</v>
      </c>
      <c r="R1054" s="6">
        <v>2954.22</v>
      </c>
      <c r="S1054" s="6">
        <v>25409.360000000001</v>
      </c>
      <c r="T1054" s="6">
        <v>16263.05</v>
      </c>
      <c r="U1054" s="6">
        <v>6580.61</v>
      </c>
      <c r="V1054" s="6">
        <v>8567.3700000000008</v>
      </c>
      <c r="W1054" s="6">
        <v>1021.98</v>
      </c>
      <c r="X1054" s="6">
        <v>21142.959999999999</v>
      </c>
      <c r="Y1054" s="6">
        <v>26129.93</v>
      </c>
      <c r="Z1054" s="6">
        <v>40.520000000000003</v>
      </c>
      <c r="AB1054" s="20">
        <f ca="1">IFERROR(__xludf.DUMMYFUNCTION("""COMPUTED_VALUE"""),8556.58)</f>
        <v>8556.58</v>
      </c>
      <c r="AC1054" s="20">
        <v>1583.6</v>
      </c>
    </row>
    <row r="1055" spans="1:29">
      <c r="A1055" s="5">
        <f t="shared" si="16"/>
        <v>43896</v>
      </c>
      <c r="B1055" s="8">
        <v>72.260000000000005</v>
      </c>
      <c r="C1055" s="8">
        <v>1901.09</v>
      </c>
      <c r="D1055" s="8">
        <v>161.57</v>
      </c>
      <c r="E1055" s="8">
        <v>1298.4100000000001</v>
      </c>
      <c r="F1055" s="8">
        <v>184.36</v>
      </c>
      <c r="G1055" s="8">
        <v>117.23</v>
      </c>
      <c r="H1055" s="8">
        <v>142.03</v>
      </c>
      <c r="I1055" s="8">
        <v>108.08</v>
      </c>
      <c r="J1055" s="8">
        <v>56.87</v>
      </c>
      <c r="K1055" s="8">
        <v>115.27</v>
      </c>
      <c r="L1055" s="8">
        <v>55.26</v>
      </c>
      <c r="M1055" s="8">
        <v>55.77</v>
      </c>
      <c r="N1055" s="8">
        <v>82.2</v>
      </c>
      <c r="O1055" s="8">
        <v>127.11</v>
      </c>
      <c r="P1055" s="8">
        <v>21.23</v>
      </c>
      <c r="R1055" s="6">
        <v>2972.37</v>
      </c>
      <c r="S1055" s="6">
        <v>25864.78</v>
      </c>
      <c r="T1055" s="6">
        <v>16175.02</v>
      </c>
      <c r="U1055" s="6">
        <v>6462.55</v>
      </c>
      <c r="V1055" s="6">
        <v>8575.6200000000008</v>
      </c>
      <c r="W1055" s="6">
        <v>994.77</v>
      </c>
      <c r="X1055" s="6">
        <v>20749.75</v>
      </c>
      <c r="Y1055" s="6">
        <v>26146.67</v>
      </c>
      <c r="Z1055" s="6">
        <v>40.130000000000003</v>
      </c>
      <c r="AB1055" s="20">
        <f ca="1">IFERROR(__xludf.DUMMYFUNCTION("""COMPUTED_VALUE"""),8901.37)</f>
        <v>8901.3700000000008</v>
      </c>
      <c r="AC1055" s="20">
        <v>1683</v>
      </c>
    </row>
    <row r="1056" spans="1:29">
      <c r="A1056" s="5">
        <f t="shared" si="16"/>
        <v>43903</v>
      </c>
      <c r="B1056" s="8">
        <v>69.489999999999995</v>
      </c>
      <c r="C1056" s="8">
        <v>1785</v>
      </c>
      <c r="D1056" s="8">
        <v>158.83000000000001</v>
      </c>
      <c r="E1056" s="8">
        <v>1219.73</v>
      </c>
      <c r="F1056" s="8">
        <v>175.83</v>
      </c>
      <c r="G1056" s="8">
        <v>114.1</v>
      </c>
      <c r="H1056" s="8">
        <v>134.29</v>
      </c>
      <c r="I1056" s="8">
        <v>103.91</v>
      </c>
      <c r="J1056" s="8">
        <v>54.17</v>
      </c>
      <c r="K1056" s="8">
        <v>102.52</v>
      </c>
      <c r="L1056" s="8">
        <v>48.47</v>
      </c>
      <c r="M1056" s="8">
        <v>54.43</v>
      </c>
      <c r="N1056" s="8">
        <v>76.75</v>
      </c>
      <c r="O1056" s="8">
        <v>116.23</v>
      </c>
      <c r="P1056" s="8">
        <v>15.67</v>
      </c>
      <c r="R1056" s="6">
        <v>2711.02</v>
      </c>
      <c r="S1056" s="6">
        <v>23185.62</v>
      </c>
      <c r="T1056" s="6">
        <v>13716.33</v>
      </c>
      <c r="U1056" s="6">
        <v>5366.11</v>
      </c>
      <c r="V1056" s="6">
        <v>7874.88</v>
      </c>
      <c r="W1056" s="6">
        <v>800.75</v>
      </c>
      <c r="X1056" s="6">
        <v>17431.05</v>
      </c>
      <c r="Y1056" s="6">
        <v>24032.91</v>
      </c>
      <c r="Z1056" s="6">
        <v>36.14</v>
      </c>
      <c r="AB1056" s="20">
        <f ca="1">IFERROR(__xludf.DUMMYFUNCTION("""COMPUTED_VALUE"""),5165.25)</f>
        <v>5165.25</v>
      </c>
      <c r="AC1056" s="20">
        <v>1524.9</v>
      </c>
    </row>
    <row r="1057" spans="1:29">
      <c r="A1057" s="5">
        <f t="shared" si="16"/>
        <v>43910</v>
      </c>
      <c r="B1057" s="8">
        <v>57.31</v>
      </c>
      <c r="C1057" s="8">
        <v>1846.09</v>
      </c>
      <c r="D1057" s="8">
        <v>137.35</v>
      </c>
      <c r="E1057" s="8">
        <v>1072.32</v>
      </c>
      <c r="F1057" s="8">
        <v>146.83000000000001</v>
      </c>
      <c r="G1057" s="8">
        <v>113.97</v>
      </c>
      <c r="H1057" s="8">
        <v>119.89</v>
      </c>
      <c r="I1057" s="8">
        <v>83.5</v>
      </c>
      <c r="J1057" s="8">
        <v>51.8</v>
      </c>
      <c r="K1057" s="8">
        <v>85.98</v>
      </c>
      <c r="L1057" s="8">
        <v>38.299999999999997</v>
      </c>
      <c r="M1057" s="8">
        <v>45.83</v>
      </c>
      <c r="N1057" s="8">
        <v>71.36</v>
      </c>
      <c r="O1057" s="8">
        <v>116.46</v>
      </c>
      <c r="P1057" s="8">
        <v>15.88</v>
      </c>
      <c r="R1057" s="6">
        <v>2304.92</v>
      </c>
      <c r="S1057" s="6">
        <v>19173.98</v>
      </c>
      <c r="T1057" s="6">
        <v>11851.81</v>
      </c>
      <c r="U1057" s="6">
        <v>5190.78</v>
      </c>
      <c r="V1057" s="6">
        <v>6879.52</v>
      </c>
      <c r="W1057" s="6">
        <v>792.16</v>
      </c>
      <c r="X1057" s="6">
        <v>16552.830000000002</v>
      </c>
      <c r="Y1057" s="6">
        <v>22805.07</v>
      </c>
      <c r="Z1057" s="6">
        <v>31.36</v>
      </c>
      <c r="AB1057" s="20">
        <f ca="1">IFERROR(__xludf.DUMMYFUNCTION("""COMPUTED_VALUE"""),6198.78)</f>
        <v>6198.78</v>
      </c>
      <c r="AC1057" s="20">
        <v>1495.1</v>
      </c>
    </row>
    <row r="1058" spans="1:29">
      <c r="A1058" s="5">
        <f t="shared" si="16"/>
        <v>43917</v>
      </c>
      <c r="B1058" s="8">
        <v>61.94</v>
      </c>
      <c r="C1058" s="8">
        <v>1900.1</v>
      </c>
      <c r="D1058" s="8">
        <v>149.69999999999999</v>
      </c>
      <c r="E1058" s="8">
        <v>1110.71</v>
      </c>
      <c r="F1058" s="8">
        <v>161.56</v>
      </c>
      <c r="G1058" s="8">
        <v>109.58</v>
      </c>
      <c r="H1058" s="8">
        <v>123.16</v>
      </c>
      <c r="I1058" s="8">
        <v>91.13</v>
      </c>
      <c r="J1058" s="8">
        <v>52.77</v>
      </c>
      <c r="K1058" s="8">
        <v>96.4</v>
      </c>
      <c r="L1058" s="8">
        <v>42.81</v>
      </c>
      <c r="M1058" s="8">
        <v>52.37</v>
      </c>
      <c r="N1058" s="8">
        <v>71.73</v>
      </c>
      <c r="O1058" s="8">
        <v>127.24</v>
      </c>
      <c r="P1058" s="8">
        <v>19.239999999999998</v>
      </c>
      <c r="R1058" s="6">
        <v>2541.4699999999998</v>
      </c>
      <c r="S1058" s="6">
        <v>21636.78</v>
      </c>
      <c r="T1058" s="6">
        <v>12687.74</v>
      </c>
      <c r="U1058" s="6">
        <v>5510.33</v>
      </c>
      <c r="V1058" s="6">
        <v>7502.38</v>
      </c>
      <c r="W1058" s="6">
        <v>843.39</v>
      </c>
      <c r="X1058" s="6">
        <v>19389.43</v>
      </c>
      <c r="Y1058" s="6">
        <v>23484.28</v>
      </c>
      <c r="Z1058" s="6">
        <v>33.35</v>
      </c>
      <c r="AB1058" s="20">
        <f ca="1">IFERROR(__xludf.DUMMYFUNCTION("""COMPUTED_VALUE"""),6251.82)</f>
        <v>6251.82</v>
      </c>
      <c r="AC1058" s="20">
        <v>1655</v>
      </c>
    </row>
    <row r="1059" spans="1:29">
      <c r="A1059" s="5">
        <f t="shared" si="16"/>
        <v>43924</v>
      </c>
      <c r="B1059" s="8">
        <v>60.35</v>
      </c>
      <c r="C1059" s="8">
        <v>1906.59</v>
      </c>
      <c r="D1059" s="8">
        <v>153.83000000000001</v>
      </c>
      <c r="E1059" s="8">
        <v>1097.8800000000001</v>
      </c>
      <c r="F1059" s="8">
        <v>151.85</v>
      </c>
      <c r="G1059" s="8">
        <v>119.48</v>
      </c>
      <c r="H1059" s="8">
        <v>134.16999999999999</v>
      </c>
      <c r="I1059" s="8">
        <v>84.05</v>
      </c>
      <c r="J1059" s="8">
        <v>54.7</v>
      </c>
      <c r="K1059" s="8">
        <v>93.88</v>
      </c>
      <c r="L1059" s="8">
        <v>43.83</v>
      </c>
      <c r="M1059" s="8">
        <v>54.13</v>
      </c>
      <c r="N1059" s="8">
        <v>76.25</v>
      </c>
      <c r="O1059" s="8">
        <v>115</v>
      </c>
      <c r="P1059" s="8">
        <v>19.95</v>
      </c>
      <c r="R1059" s="6">
        <v>2488.65</v>
      </c>
      <c r="S1059" s="6">
        <v>21052.53</v>
      </c>
      <c r="T1059" s="6">
        <v>12938.3</v>
      </c>
      <c r="U1059" s="6">
        <v>5415.5</v>
      </c>
      <c r="V1059" s="6">
        <v>7373.08</v>
      </c>
      <c r="W1059" s="6">
        <v>819.98</v>
      </c>
      <c r="X1059" s="6">
        <v>17820.189999999999</v>
      </c>
      <c r="Y1059" s="6">
        <v>23236.11</v>
      </c>
      <c r="Z1059" s="6">
        <v>33.130000000000003</v>
      </c>
      <c r="AB1059" s="20">
        <f ca="1">IFERROR(__xludf.DUMMYFUNCTION("""COMPUTED_VALUE"""),6874.77)</f>
        <v>6874.77</v>
      </c>
      <c r="AC1059" s="20">
        <v>1646.5</v>
      </c>
    </row>
    <row r="1060" spans="1:29">
      <c r="A1060" s="5">
        <f t="shared" si="16"/>
        <v>43931</v>
      </c>
      <c r="B1060" s="8">
        <v>67</v>
      </c>
      <c r="C1060" s="8">
        <v>2042.76</v>
      </c>
      <c r="D1060" s="8">
        <v>165.14</v>
      </c>
      <c r="E1060" s="8">
        <v>1211.45</v>
      </c>
      <c r="F1060" s="8">
        <v>173.69</v>
      </c>
      <c r="G1060" s="8">
        <v>121.8</v>
      </c>
      <c r="H1060" s="8">
        <v>141.22999999999999</v>
      </c>
      <c r="I1060" s="8">
        <v>102.76</v>
      </c>
      <c r="J1060" s="8">
        <v>57.44</v>
      </c>
      <c r="K1060" s="8">
        <v>104.5</v>
      </c>
      <c r="L1060" s="8">
        <v>49</v>
      </c>
      <c r="M1060" s="8">
        <v>57.14</v>
      </c>
      <c r="N1060" s="8">
        <v>82.49</v>
      </c>
      <c r="O1060" s="8">
        <v>123.41</v>
      </c>
      <c r="P1060" s="8">
        <v>22.51</v>
      </c>
      <c r="R1060" s="6">
        <v>2789.82</v>
      </c>
      <c r="S1060" s="6">
        <v>23719.37</v>
      </c>
      <c r="T1060" s="6">
        <v>14166.63</v>
      </c>
      <c r="U1060" s="6">
        <v>5842.66</v>
      </c>
      <c r="V1060" s="6">
        <v>8153.58</v>
      </c>
      <c r="W1060" s="6">
        <v>887.87</v>
      </c>
      <c r="X1060" s="6">
        <v>19498.5</v>
      </c>
      <c r="Y1060" s="6">
        <v>24300.33</v>
      </c>
      <c r="Z1060" s="6">
        <v>35.35</v>
      </c>
      <c r="AB1060" s="20">
        <f ca="1">IFERROR(__xludf.DUMMYFUNCTION("""COMPUTED_VALUE"""),6889.65)</f>
        <v>6889.65</v>
      </c>
      <c r="AC1060" s="20">
        <v>1753.6</v>
      </c>
    </row>
    <row r="1061" spans="1:29">
      <c r="A1061" s="5">
        <f t="shared" si="16"/>
        <v>43938</v>
      </c>
      <c r="B1061" s="8">
        <v>70.7</v>
      </c>
      <c r="C1061" s="8">
        <v>2375</v>
      </c>
      <c r="D1061" s="8">
        <v>178.6</v>
      </c>
      <c r="E1061" s="8">
        <v>1283.25</v>
      </c>
      <c r="F1061" s="8">
        <v>169.54</v>
      </c>
      <c r="G1061" s="8">
        <v>132.12</v>
      </c>
      <c r="H1061" s="8">
        <v>152.02000000000001</v>
      </c>
      <c r="I1061" s="8">
        <v>95.18</v>
      </c>
      <c r="J1061" s="8">
        <v>58.46</v>
      </c>
      <c r="K1061" s="8">
        <v>106.63</v>
      </c>
      <c r="L1061" s="8">
        <v>48.06</v>
      </c>
      <c r="M1061" s="8">
        <v>60.36</v>
      </c>
      <c r="N1061" s="8">
        <v>83.46</v>
      </c>
      <c r="O1061" s="8">
        <v>124.61</v>
      </c>
      <c r="P1061" s="8">
        <v>24.54</v>
      </c>
      <c r="R1061" s="6">
        <v>2874.56</v>
      </c>
      <c r="S1061" s="6">
        <v>24242.49</v>
      </c>
      <c r="T1061" s="6">
        <v>14359.88</v>
      </c>
      <c r="U1061" s="6">
        <v>5786.96</v>
      </c>
      <c r="V1061" s="6">
        <v>8650.14</v>
      </c>
      <c r="W1061" s="6">
        <v>883.28</v>
      </c>
      <c r="X1061" s="6">
        <v>19897.259999999998</v>
      </c>
      <c r="Y1061" s="6">
        <v>24380</v>
      </c>
      <c r="Z1061" s="6">
        <v>36.26</v>
      </c>
      <c r="AB1061" s="20">
        <f ca="1">IFERROR(__xludf.DUMMYFUNCTION("""COMPUTED_VALUE"""),7254.33)</f>
        <v>7254.33</v>
      </c>
      <c r="AC1061" s="20">
        <v>1702.7</v>
      </c>
    </row>
    <row r="1062" spans="1:29">
      <c r="A1062" s="5">
        <f t="shared" si="16"/>
        <v>43945</v>
      </c>
      <c r="B1062" s="8">
        <v>70.739999999999995</v>
      </c>
      <c r="C1062" s="8">
        <v>2410.2199999999998</v>
      </c>
      <c r="D1062" s="8">
        <v>174.55</v>
      </c>
      <c r="E1062" s="8">
        <v>1279.31</v>
      </c>
      <c r="F1062" s="8">
        <v>167.32</v>
      </c>
      <c r="G1062" s="8">
        <v>129.44</v>
      </c>
      <c r="H1062" s="8">
        <v>154.86000000000001</v>
      </c>
      <c r="I1062" s="8">
        <v>90.71</v>
      </c>
      <c r="J1062" s="8">
        <v>57.93</v>
      </c>
      <c r="K1062" s="8">
        <v>101.19</v>
      </c>
      <c r="L1062" s="8">
        <v>45.43</v>
      </c>
      <c r="M1062" s="8">
        <v>59.26</v>
      </c>
      <c r="N1062" s="8">
        <v>81.430000000000007</v>
      </c>
      <c r="O1062" s="8">
        <v>122.56</v>
      </c>
      <c r="P1062" s="8">
        <v>27.1</v>
      </c>
      <c r="R1062" s="6">
        <v>2836.74</v>
      </c>
      <c r="S1062" s="6">
        <v>23775.27</v>
      </c>
      <c r="T1062" s="6">
        <v>14420.36</v>
      </c>
      <c r="U1062" s="6">
        <v>5752.23</v>
      </c>
      <c r="V1062" s="6">
        <v>8634.52</v>
      </c>
      <c r="W1062" s="6">
        <v>865.8</v>
      </c>
      <c r="X1062" s="6">
        <v>19262</v>
      </c>
      <c r="Y1062" s="6">
        <v>23831.33</v>
      </c>
      <c r="Z1062" s="6">
        <v>35.58</v>
      </c>
      <c r="AB1062" s="20">
        <f ca="1">IFERROR(__xludf.DUMMYFUNCTION("""COMPUTED_VALUE"""),7543.29)</f>
        <v>7543.29</v>
      </c>
      <c r="AC1062" s="20">
        <v>1741.7</v>
      </c>
    </row>
    <row r="1063" spans="1:29">
      <c r="A1063" s="5">
        <f t="shared" si="16"/>
        <v>43952</v>
      </c>
      <c r="B1063" s="8">
        <v>72.27</v>
      </c>
      <c r="C1063" s="8">
        <v>2286.04</v>
      </c>
      <c r="D1063" s="8">
        <v>174.57</v>
      </c>
      <c r="E1063" s="8">
        <v>1320.61</v>
      </c>
      <c r="F1063" s="8">
        <v>175.57</v>
      </c>
      <c r="G1063" s="8">
        <v>122.92</v>
      </c>
      <c r="H1063" s="8">
        <v>148.29</v>
      </c>
      <c r="I1063" s="8">
        <v>93.25</v>
      </c>
      <c r="J1063" s="8">
        <v>56.83</v>
      </c>
      <c r="K1063" s="8">
        <v>105.5</v>
      </c>
      <c r="L1063" s="8">
        <v>45.6</v>
      </c>
      <c r="M1063" s="8">
        <v>57.47</v>
      </c>
      <c r="N1063" s="8">
        <v>77.67</v>
      </c>
      <c r="O1063" s="8">
        <v>121.12</v>
      </c>
      <c r="P1063" s="8">
        <v>26.93</v>
      </c>
      <c r="R1063" s="6">
        <v>2830.71</v>
      </c>
      <c r="S1063" s="6">
        <v>23723.69</v>
      </c>
      <c r="T1063" s="6">
        <v>14620.34</v>
      </c>
      <c r="U1063" s="6">
        <v>5763.06</v>
      </c>
      <c r="V1063" s="6">
        <v>8604.9500000000007</v>
      </c>
      <c r="W1063" s="6">
        <v>899.87</v>
      </c>
      <c r="X1063" s="6">
        <v>19619.349999999999</v>
      </c>
      <c r="Y1063" s="6">
        <v>24643.59</v>
      </c>
      <c r="Z1063" s="6">
        <v>35.32</v>
      </c>
      <c r="AB1063" s="20">
        <f ca="1">IFERROR(__xludf.DUMMYFUNCTION("""COMPUTED_VALUE"""),8985)</f>
        <v>8985</v>
      </c>
      <c r="AC1063" s="20">
        <v>1712</v>
      </c>
    </row>
    <row r="1064" spans="1:29">
      <c r="A1064" s="5">
        <f t="shared" si="16"/>
        <v>43959</v>
      </c>
      <c r="B1064" s="8">
        <v>77.53</v>
      </c>
      <c r="C1064" s="8">
        <v>2379.61</v>
      </c>
      <c r="D1064" s="8">
        <v>184.68</v>
      </c>
      <c r="E1064" s="8">
        <v>1388.37</v>
      </c>
      <c r="F1064" s="8">
        <v>185.09</v>
      </c>
      <c r="G1064" s="8">
        <v>122.94</v>
      </c>
      <c r="H1064" s="8">
        <v>148.69999999999999</v>
      </c>
      <c r="I1064" s="8">
        <v>92.7</v>
      </c>
      <c r="J1064" s="8">
        <v>57</v>
      </c>
      <c r="K1064" s="8">
        <v>109.16</v>
      </c>
      <c r="L1064" s="8">
        <v>46.11</v>
      </c>
      <c r="M1064" s="8">
        <v>59.67</v>
      </c>
      <c r="N1064" s="8">
        <v>76.400000000000006</v>
      </c>
      <c r="O1064" s="8">
        <v>123.1</v>
      </c>
      <c r="P1064" s="8">
        <v>27.39</v>
      </c>
      <c r="R1064" s="6">
        <v>2929.8</v>
      </c>
      <c r="S1064" s="6">
        <v>24331.32</v>
      </c>
      <c r="T1064" s="6">
        <v>14966.56</v>
      </c>
      <c r="U1064" s="6">
        <v>5935.98</v>
      </c>
      <c r="V1064" s="6">
        <v>9121.32</v>
      </c>
      <c r="W1064" s="6">
        <v>900.37</v>
      </c>
      <c r="X1064" s="6">
        <v>20179.09</v>
      </c>
      <c r="Y1064" s="6">
        <v>24230.17</v>
      </c>
      <c r="Z1064" s="6">
        <v>36.840000000000003</v>
      </c>
      <c r="AB1064" s="20">
        <f ca="1">IFERROR(__xludf.DUMMYFUNCTION("""COMPUTED_VALUE"""),9558.85)</f>
        <v>9558.85</v>
      </c>
      <c r="AC1064" s="20">
        <v>1735.2</v>
      </c>
    </row>
    <row r="1065" spans="1:29">
      <c r="A1065" s="5">
        <f t="shared" si="16"/>
        <v>43966</v>
      </c>
      <c r="B1065" s="8">
        <v>76.930000000000007</v>
      </c>
      <c r="C1065" s="8">
        <v>2409.7800000000002</v>
      </c>
      <c r="D1065" s="8">
        <v>183.16</v>
      </c>
      <c r="E1065" s="8">
        <v>1373.19</v>
      </c>
      <c r="F1065" s="8">
        <v>183.49</v>
      </c>
      <c r="G1065" s="8">
        <v>125.94</v>
      </c>
      <c r="H1065" s="8">
        <v>150.44</v>
      </c>
      <c r="I1065" s="8">
        <v>85.9</v>
      </c>
      <c r="J1065" s="8">
        <v>54.71</v>
      </c>
      <c r="K1065" s="8">
        <v>109.05</v>
      </c>
      <c r="L1065" s="8">
        <v>43.26</v>
      </c>
      <c r="M1065" s="8">
        <v>58.28</v>
      </c>
      <c r="N1065" s="8">
        <v>79.78</v>
      </c>
      <c r="O1065" s="8">
        <v>116.89</v>
      </c>
      <c r="P1065" s="8">
        <v>28.04</v>
      </c>
      <c r="R1065" s="6">
        <v>2863.7</v>
      </c>
      <c r="S1065" s="6">
        <v>23685.42</v>
      </c>
      <c r="T1065" s="6">
        <v>14638.9</v>
      </c>
      <c r="U1065" s="6">
        <v>5799.77</v>
      </c>
      <c r="V1065" s="6">
        <v>9014.56</v>
      </c>
      <c r="W1065" s="6">
        <v>858.52</v>
      </c>
      <c r="X1065" s="6">
        <v>20037.47</v>
      </c>
      <c r="Y1065" s="6">
        <v>23797.47</v>
      </c>
      <c r="Z1065" s="6">
        <v>36.03</v>
      </c>
      <c r="AB1065" s="20">
        <f ca="1">IFERROR(__xludf.DUMMYFUNCTION("""COMPUTED_VALUE"""),9383.16)</f>
        <v>9383.16</v>
      </c>
      <c r="AC1065" s="20">
        <v>1778.7</v>
      </c>
    </row>
    <row r="1066" spans="1:29">
      <c r="A1066" s="5">
        <f t="shared" si="16"/>
        <v>43973</v>
      </c>
      <c r="B1066" s="8">
        <v>79.72</v>
      </c>
      <c r="C1066" s="8">
        <v>2436.88</v>
      </c>
      <c r="D1066" s="8">
        <v>183.51</v>
      </c>
      <c r="E1066" s="8">
        <v>1410.42</v>
      </c>
      <c r="F1066" s="8">
        <v>190.86</v>
      </c>
      <c r="G1066" s="8">
        <v>124.33</v>
      </c>
      <c r="H1066" s="8">
        <v>144.37</v>
      </c>
      <c r="I1066" s="8">
        <v>89.47</v>
      </c>
      <c r="J1066" s="8">
        <v>54.1</v>
      </c>
      <c r="K1066" s="8">
        <v>118.02</v>
      </c>
      <c r="L1066" s="8">
        <v>45.03</v>
      </c>
      <c r="M1066" s="8">
        <v>62.26</v>
      </c>
      <c r="N1066" s="8">
        <v>76.37</v>
      </c>
      <c r="O1066" s="8">
        <v>117.56</v>
      </c>
      <c r="P1066" s="8">
        <v>26.32</v>
      </c>
      <c r="R1066" s="6">
        <v>2955.45</v>
      </c>
      <c r="S1066" s="6">
        <v>24465.16</v>
      </c>
      <c r="T1066" s="6">
        <v>14913.64</v>
      </c>
      <c r="U1066" s="6">
        <v>5993.28</v>
      </c>
      <c r="V1066" s="6">
        <v>9324.59</v>
      </c>
      <c r="W1066" s="6">
        <v>890.87</v>
      </c>
      <c r="X1066" s="6">
        <v>20388.16</v>
      </c>
      <c r="Y1066" s="6">
        <v>22930.14</v>
      </c>
      <c r="Z1066" s="6">
        <v>36.43</v>
      </c>
      <c r="AB1066" s="20">
        <f ca="1">IFERROR(__xludf.DUMMYFUNCTION("""COMPUTED_VALUE"""),9177.95)</f>
        <v>9177.9500000000007</v>
      </c>
      <c r="AC1066" s="20">
        <v>1765.6</v>
      </c>
    </row>
    <row r="1067" spans="1:29">
      <c r="A1067" s="5">
        <f t="shared" si="16"/>
        <v>43980</v>
      </c>
      <c r="B1067" s="8">
        <v>79.489999999999995</v>
      </c>
      <c r="C1067" s="8">
        <v>2442.37</v>
      </c>
      <c r="D1067" s="8">
        <v>183.25</v>
      </c>
      <c r="E1067" s="8">
        <v>1428.92</v>
      </c>
      <c r="F1067" s="8">
        <v>195.24</v>
      </c>
      <c r="G1067" s="8">
        <v>124.06</v>
      </c>
      <c r="H1067" s="8">
        <v>148.75</v>
      </c>
      <c r="I1067" s="8">
        <v>97.31</v>
      </c>
      <c r="J1067" s="8">
        <v>57.38</v>
      </c>
      <c r="K1067" s="8">
        <v>117.3</v>
      </c>
      <c r="L1067" s="8">
        <v>46.68</v>
      </c>
      <c r="M1067" s="8">
        <v>62.93</v>
      </c>
      <c r="N1067" s="8">
        <v>80.72</v>
      </c>
      <c r="O1067" s="8">
        <v>126.01</v>
      </c>
      <c r="P1067" s="8">
        <v>24</v>
      </c>
      <c r="R1067" s="6">
        <v>3044.31</v>
      </c>
      <c r="S1067" s="6">
        <v>25383.11</v>
      </c>
      <c r="T1067" s="6">
        <v>15192.83</v>
      </c>
      <c r="U1067" s="6">
        <v>6076.6</v>
      </c>
      <c r="V1067" s="6">
        <v>9489.8700000000008</v>
      </c>
      <c r="W1067" s="6">
        <v>930.25</v>
      </c>
      <c r="X1067" s="6">
        <v>21877.89</v>
      </c>
      <c r="Y1067" s="6">
        <v>22961.47</v>
      </c>
      <c r="Z1067" s="6">
        <v>37.729999999999997</v>
      </c>
      <c r="AB1067" s="20">
        <f ca="1">IFERROR(__xludf.DUMMYFUNCTION("""COMPUTED_VALUE"""),9689.12)</f>
        <v>9689.1200000000008</v>
      </c>
      <c r="AC1067" s="20">
        <v>1765.7</v>
      </c>
    </row>
    <row r="1068" spans="1:29">
      <c r="A1068" s="5">
        <f t="shared" si="16"/>
        <v>43987</v>
      </c>
      <c r="B1068" s="8">
        <v>82.88</v>
      </c>
      <c r="C1068" s="8">
        <v>2483</v>
      </c>
      <c r="D1068" s="8">
        <v>187.2</v>
      </c>
      <c r="E1068" s="8">
        <v>1438.39</v>
      </c>
      <c r="F1068" s="8">
        <v>199.61</v>
      </c>
      <c r="G1068" s="8">
        <v>121.56</v>
      </c>
      <c r="H1068" s="8">
        <v>147.30000000000001</v>
      </c>
      <c r="I1068" s="8">
        <v>111.23</v>
      </c>
      <c r="J1068" s="8">
        <v>57.74</v>
      </c>
      <c r="K1068" s="8">
        <v>124.82</v>
      </c>
      <c r="L1068" s="8">
        <v>49.09</v>
      </c>
      <c r="M1068" s="8">
        <v>64.34</v>
      </c>
      <c r="N1068" s="8">
        <v>82.26</v>
      </c>
      <c r="O1068" s="8">
        <v>131.1</v>
      </c>
      <c r="P1068" s="8">
        <v>23.29</v>
      </c>
      <c r="R1068" s="6">
        <v>3193.93</v>
      </c>
      <c r="S1068" s="6">
        <v>27110.98</v>
      </c>
      <c r="T1068" s="6">
        <v>15854.07</v>
      </c>
      <c r="U1068" s="6">
        <v>6484.3</v>
      </c>
      <c r="V1068" s="6">
        <v>9814.08</v>
      </c>
      <c r="W1068" s="6">
        <v>1014.74</v>
      </c>
      <c r="X1068" s="6">
        <v>22863.73</v>
      </c>
      <c r="Y1068" s="6">
        <v>24770.41</v>
      </c>
      <c r="Z1068" s="6">
        <v>40.92</v>
      </c>
      <c r="AB1068" s="20">
        <f ca="1">IFERROR(__xludf.DUMMYFUNCTION("""COMPUTED_VALUE"""),9660.75)</f>
        <v>9660.75</v>
      </c>
      <c r="AC1068" s="20">
        <v>1701.9</v>
      </c>
    </row>
    <row r="1069" spans="1:29">
      <c r="A1069" s="5">
        <f t="shared" si="16"/>
        <v>43994</v>
      </c>
      <c r="B1069" s="8">
        <v>84.7</v>
      </c>
      <c r="C1069" s="8">
        <v>2545.02</v>
      </c>
      <c r="D1069" s="8">
        <v>187.74</v>
      </c>
      <c r="E1069" s="8">
        <v>1413.18</v>
      </c>
      <c r="F1069" s="8">
        <v>192.26</v>
      </c>
      <c r="G1069" s="8">
        <v>117.74</v>
      </c>
      <c r="H1069" s="8">
        <v>142.15</v>
      </c>
      <c r="I1069" s="8">
        <v>99.87</v>
      </c>
      <c r="J1069" s="8">
        <v>56.53</v>
      </c>
      <c r="K1069" s="8">
        <v>115.49</v>
      </c>
      <c r="L1069" s="8">
        <v>45.6</v>
      </c>
      <c r="M1069" s="8">
        <v>59.33</v>
      </c>
      <c r="N1069" s="8">
        <v>76.3</v>
      </c>
      <c r="O1069" s="8">
        <v>127.82</v>
      </c>
      <c r="P1069" s="8">
        <v>24.07</v>
      </c>
      <c r="R1069" s="6">
        <v>3041.31</v>
      </c>
      <c r="S1069" s="6">
        <v>25605.54</v>
      </c>
      <c r="T1069" s="6">
        <v>15256.57</v>
      </c>
      <c r="U1069" s="6">
        <v>6105.18</v>
      </c>
      <c r="V1069" s="6">
        <v>9588.81</v>
      </c>
      <c r="W1069" s="6">
        <v>953.39</v>
      </c>
      <c r="X1069" s="6">
        <v>22305.48</v>
      </c>
      <c r="Y1069" s="6">
        <v>24301.38</v>
      </c>
      <c r="Z1069" s="6">
        <v>39.869999999999997</v>
      </c>
      <c r="AB1069" s="20">
        <f ca="1">IFERROR(__xludf.DUMMYFUNCTION("""COMPUTED_VALUE"""),9475)</f>
        <v>9475</v>
      </c>
      <c r="AC1069" s="20">
        <v>1755.2</v>
      </c>
    </row>
    <row r="1070" spans="1:29">
      <c r="A1070" s="5">
        <f t="shared" si="16"/>
        <v>44001</v>
      </c>
      <c r="B1070" s="8">
        <v>87.43</v>
      </c>
      <c r="C1070" s="8">
        <v>2675.01</v>
      </c>
      <c r="D1070" s="8">
        <v>195.15</v>
      </c>
      <c r="E1070" s="8">
        <v>1431.72</v>
      </c>
      <c r="F1070" s="8">
        <v>192.2</v>
      </c>
      <c r="G1070" s="8">
        <v>119.85</v>
      </c>
      <c r="H1070" s="8">
        <v>143.83000000000001</v>
      </c>
      <c r="I1070" s="8">
        <v>97.81</v>
      </c>
      <c r="J1070" s="8">
        <v>56.16</v>
      </c>
      <c r="K1070" s="8">
        <v>114.35</v>
      </c>
      <c r="L1070" s="8">
        <v>46.02</v>
      </c>
      <c r="M1070" s="8">
        <v>59.62</v>
      </c>
      <c r="N1070" s="8">
        <v>77.900000000000006</v>
      </c>
      <c r="O1070" s="8">
        <v>127.79</v>
      </c>
      <c r="P1070" s="8">
        <v>24.49</v>
      </c>
      <c r="R1070" s="6">
        <v>3097.74</v>
      </c>
      <c r="S1070" s="6">
        <v>25871.46</v>
      </c>
      <c r="T1070" s="6">
        <v>15474.2</v>
      </c>
      <c r="U1070" s="6">
        <v>6292.6</v>
      </c>
      <c r="V1070" s="6">
        <v>9946.1200000000008</v>
      </c>
      <c r="W1070" s="6">
        <v>985.42</v>
      </c>
      <c r="X1070" s="6">
        <v>22478.79</v>
      </c>
      <c r="Y1070" s="6">
        <v>24643.89</v>
      </c>
      <c r="Z1070" s="6">
        <v>39.92</v>
      </c>
      <c r="AB1070" s="20">
        <f ca="1">IFERROR(__xludf.DUMMYFUNCTION("""COMPUTED_VALUE"""),9355.74)</f>
        <v>9355.74</v>
      </c>
      <c r="AC1070" s="20">
        <v>1768.6</v>
      </c>
    </row>
    <row r="1071" spans="1:29">
      <c r="A1071" s="5">
        <f t="shared" si="16"/>
        <v>44008</v>
      </c>
      <c r="B1071" s="8">
        <v>88.41</v>
      </c>
      <c r="C1071" s="8">
        <v>2692.87</v>
      </c>
      <c r="D1071" s="8">
        <v>196.33</v>
      </c>
      <c r="E1071" s="8">
        <v>1359.9</v>
      </c>
      <c r="F1071" s="8">
        <v>189.27</v>
      </c>
      <c r="G1071" s="8">
        <v>118.32</v>
      </c>
      <c r="H1071" s="8">
        <v>137.81</v>
      </c>
      <c r="I1071" s="8">
        <v>92.59</v>
      </c>
      <c r="J1071" s="8">
        <v>53.16</v>
      </c>
      <c r="K1071" s="8">
        <v>109.1</v>
      </c>
      <c r="L1071" s="8">
        <v>43.57</v>
      </c>
      <c r="M1071" s="8">
        <v>57.5</v>
      </c>
      <c r="N1071" s="8">
        <v>75.19</v>
      </c>
      <c r="O1071" s="8">
        <v>126.16</v>
      </c>
      <c r="P1071" s="8">
        <v>25.87</v>
      </c>
      <c r="R1071" s="6">
        <v>3009.05</v>
      </c>
      <c r="S1071" s="6">
        <v>25015.55</v>
      </c>
      <c r="T1071" s="6">
        <v>15188.98</v>
      </c>
      <c r="U1071" s="6">
        <v>6159.3</v>
      </c>
      <c r="V1071" s="6">
        <v>9757.2199999999993</v>
      </c>
      <c r="W1071" s="6">
        <v>972.26</v>
      </c>
      <c r="X1071" s="6">
        <v>22512.080000000002</v>
      </c>
      <c r="Y1071" s="6">
        <v>24549.99</v>
      </c>
      <c r="Z1071" s="6">
        <v>39.94</v>
      </c>
      <c r="AB1071" s="20">
        <f ca="1">IFERROR(__xludf.DUMMYFUNCTION("""COMPUTED_VALUE"""),9002.51)</f>
        <v>9002.51</v>
      </c>
      <c r="AC1071" s="20">
        <v>1798.5</v>
      </c>
    </row>
    <row r="1072" spans="1:29">
      <c r="A1072" s="5">
        <f t="shared" si="16"/>
        <v>44015</v>
      </c>
      <c r="B1072" s="8">
        <v>91.03</v>
      </c>
      <c r="C1072" s="8">
        <v>2890.3</v>
      </c>
      <c r="D1072" s="8">
        <v>206.26</v>
      </c>
      <c r="E1072" s="8">
        <v>1464.7</v>
      </c>
      <c r="F1072" s="8">
        <v>195.67</v>
      </c>
      <c r="G1072" s="8">
        <v>119.21</v>
      </c>
      <c r="H1072" s="8">
        <v>140.97</v>
      </c>
      <c r="I1072" s="8">
        <v>92.66</v>
      </c>
      <c r="J1072" s="8">
        <v>54.79</v>
      </c>
      <c r="K1072" s="8">
        <v>112.18</v>
      </c>
      <c r="L1072" s="8">
        <v>44.88</v>
      </c>
      <c r="M1072" s="8">
        <v>59.13</v>
      </c>
      <c r="N1072" s="8">
        <v>78.78</v>
      </c>
      <c r="O1072" s="8">
        <v>126.39</v>
      </c>
      <c r="P1072" s="8">
        <v>26.27</v>
      </c>
      <c r="R1072" s="6">
        <v>3130.01</v>
      </c>
      <c r="S1072" s="6">
        <v>25827.360000000001</v>
      </c>
      <c r="T1072" s="6">
        <v>15596.75</v>
      </c>
      <c r="U1072" s="6">
        <v>6157.3</v>
      </c>
      <c r="V1072" s="6">
        <v>10207.629999999999</v>
      </c>
      <c r="W1072" s="6">
        <v>992.87</v>
      </c>
      <c r="X1072" s="6">
        <v>22306.48</v>
      </c>
      <c r="Y1072" s="6">
        <v>25373.119999999999</v>
      </c>
      <c r="Z1072" s="6">
        <v>41.36</v>
      </c>
      <c r="AB1072" s="20">
        <f ca="1">IFERROR(__xludf.DUMMYFUNCTION("""COMPUTED_VALUE"""),9134.23)</f>
        <v>9134.23</v>
      </c>
      <c r="AC1072" s="20">
        <v>1812</v>
      </c>
    </row>
    <row r="1073" spans="1:29">
      <c r="A1073" s="5">
        <f t="shared" si="16"/>
        <v>44022</v>
      </c>
      <c r="B1073" s="8">
        <v>95.92</v>
      </c>
      <c r="C1073" s="8">
        <v>3200</v>
      </c>
      <c r="D1073" s="8">
        <v>213.67</v>
      </c>
      <c r="E1073" s="8">
        <v>1541.74</v>
      </c>
      <c r="F1073" s="8">
        <v>192.55</v>
      </c>
      <c r="G1073" s="8">
        <v>130.68</v>
      </c>
      <c r="H1073" s="8">
        <v>142.37</v>
      </c>
      <c r="I1073" s="8">
        <v>96.27</v>
      </c>
      <c r="J1073" s="8">
        <v>54.49</v>
      </c>
      <c r="K1073" s="8">
        <v>119.34</v>
      </c>
      <c r="L1073" s="8">
        <v>45.15</v>
      </c>
      <c r="M1073" s="8">
        <v>59.53</v>
      </c>
      <c r="N1073" s="8">
        <v>76.73</v>
      </c>
      <c r="O1073" s="8">
        <v>124.97</v>
      </c>
      <c r="P1073" s="8">
        <v>27.11</v>
      </c>
      <c r="R1073" s="6">
        <v>3185.04</v>
      </c>
      <c r="S1073" s="6">
        <v>26075.3</v>
      </c>
      <c r="T1073" s="6">
        <v>15713.82</v>
      </c>
      <c r="U1073" s="6">
        <v>6095.41</v>
      </c>
      <c r="V1073" s="6">
        <v>10617.44</v>
      </c>
      <c r="W1073" s="6">
        <v>993.7</v>
      </c>
      <c r="X1073" s="6">
        <v>22290.81</v>
      </c>
      <c r="Y1073" s="6">
        <v>25727.41</v>
      </c>
      <c r="Z1073" s="6">
        <v>43.24</v>
      </c>
      <c r="AB1073" s="20">
        <f ca="1">IFERROR(__xludf.DUMMYFUNCTION("""COMPUTED_VALUE"""),9235.21)</f>
        <v>9235.2099999999991</v>
      </c>
      <c r="AC1073" s="20">
        <v>1831.3</v>
      </c>
    </row>
    <row r="1074" spans="1:29">
      <c r="A1074" s="5">
        <f t="shared" si="16"/>
        <v>44029</v>
      </c>
      <c r="B1074" s="8">
        <v>96.33</v>
      </c>
      <c r="C1074" s="8">
        <v>2961.97</v>
      </c>
      <c r="D1074" s="8">
        <v>202.88</v>
      </c>
      <c r="E1074" s="8">
        <v>1515.55</v>
      </c>
      <c r="F1074" s="8">
        <v>195.09</v>
      </c>
      <c r="G1074" s="8">
        <v>131.74</v>
      </c>
      <c r="H1074" s="8">
        <v>149.35</v>
      </c>
      <c r="I1074" s="8">
        <v>98.16</v>
      </c>
      <c r="J1074" s="8">
        <v>56.3</v>
      </c>
      <c r="K1074" s="8">
        <v>118.65</v>
      </c>
      <c r="L1074" s="8">
        <v>46.82</v>
      </c>
      <c r="M1074" s="8">
        <v>60</v>
      </c>
      <c r="N1074" s="8">
        <v>79.87</v>
      </c>
      <c r="O1074" s="8">
        <v>127.06</v>
      </c>
      <c r="P1074" s="8">
        <v>27.34</v>
      </c>
      <c r="R1074" s="6">
        <v>3224.73</v>
      </c>
      <c r="S1074" s="6">
        <v>26671.95</v>
      </c>
      <c r="T1074" s="6">
        <v>16123.48</v>
      </c>
      <c r="U1074" s="6">
        <v>6290.3</v>
      </c>
      <c r="V1074" s="6">
        <v>10503.19</v>
      </c>
      <c r="W1074" s="6">
        <v>1006.22</v>
      </c>
      <c r="X1074" s="6">
        <v>22696.42</v>
      </c>
      <c r="Y1074" s="6">
        <v>25089.17</v>
      </c>
      <c r="Z1074" s="6">
        <v>42.77</v>
      </c>
      <c r="AB1074" s="20">
        <f ca="1">IFERROR(__xludf.DUMMYFUNCTION("""COMPUTED_VALUE"""),9175.85)</f>
        <v>9175.85</v>
      </c>
      <c r="AC1074" s="20">
        <v>1833.7</v>
      </c>
    </row>
    <row r="1075" spans="1:29">
      <c r="A1075" s="5">
        <f t="shared" si="16"/>
        <v>44036</v>
      </c>
      <c r="B1075" s="8">
        <v>92.62</v>
      </c>
      <c r="C1075" s="8">
        <v>3008.91</v>
      </c>
      <c r="D1075" s="8">
        <v>201.3</v>
      </c>
      <c r="E1075" s="8">
        <v>1511.87</v>
      </c>
      <c r="F1075" s="8">
        <v>195.15</v>
      </c>
      <c r="G1075" s="8">
        <v>131.24</v>
      </c>
      <c r="H1075" s="8">
        <v>148.12</v>
      </c>
      <c r="I1075" s="8">
        <v>98.28</v>
      </c>
      <c r="J1075" s="8">
        <v>56.85</v>
      </c>
      <c r="K1075" s="8">
        <v>117.61</v>
      </c>
      <c r="L1075" s="8">
        <v>48.49</v>
      </c>
      <c r="M1075" s="8">
        <v>50.59</v>
      </c>
      <c r="N1075" s="8">
        <v>77.099999999999994</v>
      </c>
      <c r="O1075" s="8">
        <v>125.21</v>
      </c>
      <c r="P1075" s="8">
        <v>28.44</v>
      </c>
      <c r="R1075" s="6">
        <v>3215.63</v>
      </c>
      <c r="S1075" s="6">
        <v>26469.89</v>
      </c>
      <c r="T1075" s="6">
        <v>15997.06</v>
      </c>
      <c r="U1075" s="6">
        <v>6123.82</v>
      </c>
      <c r="V1075" s="6">
        <v>10363.18</v>
      </c>
      <c r="W1075" s="6">
        <v>986.95</v>
      </c>
      <c r="X1075" s="6">
        <v>22751.61</v>
      </c>
      <c r="Y1075" s="6">
        <v>24705.33</v>
      </c>
      <c r="Z1075" s="6">
        <v>43.14</v>
      </c>
      <c r="AB1075" s="20">
        <f ca="1">IFERROR(__xludf.DUMMYFUNCTION("""COMPUTED_VALUE"""),9696.19)</f>
        <v>9696.19</v>
      </c>
      <c r="AC1075" s="20">
        <v>1925.2</v>
      </c>
    </row>
    <row r="1076" spans="1:29">
      <c r="A1076" s="5">
        <f t="shared" si="16"/>
        <v>44043</v>
      </c>
      <c r="B1076" s="8">
        <v>106.26</v>
      </c>
      <c r="C1076" s="8">
        <v>3164.68</v>
      </c>
      <c r="D1076" s="8">
        <v>205.01</v>
      </c>
      <c r="E1076" s="8">
        <v>1482.96</v>
      </c>
      <c r="F1076" s="8">
        <v>190.4</v>
      </c>
      <c r="G1076" s="8">
        <v>129.4</v>
      </c>
      <c r="H1076" s="8">
        <v>145.76</v>
      </c>
      <c r="I1076" s="8">
        <v>96.64</v>
      </c>
      <c r="J1076" s="8">
        <v>57.48</v>
      </c>
      <c r="K1076" s="8">
        <v>116.94</v>
      </c>
      <c r="L1076" s="8">
        <v>47.24</v>
      </c>
      <c r="M1076" s="8">
        <v>47.73</v>
      </c>
      <c r="N1076" s="8">
        <v>80.239999999999995</v>
      </c>
      <c r="O1076" s="8">
        <v>119.34</v>
      </c>
      <c r="P1076" s="8">
        <v>28.91</v>
      </c>
      <c r="R1076" s="6">
        <v>3271.12</v>
      </c>
      <c r="S1076" s="6">
        <v>26428.32</v>
      </c>
      <c r="T1076" s="6">
        <v>16169.2</v>
      </c>
      <c r="U1076" s="6">
        <v>5897.76</v>
      </c>
      <c r="V1076" s="6">
        <v>10745.28</v>
      </c>
      <c r="W1076" s="6">
        <v>954.26</v>
      </c>
      <c r="X1076" s="6">
        <v>21710</v>
      </c>
      <c r="Y1076" s="6">
        <v>24595.35</v>
      </c>
      <c r="Z1076" s="6">
        <v>43.29</v>
      </c>
      <c r="AB1076" s="20">
        <f ca="1">IFERROR(__xludf.DUMMYFUNCTION("""COMPUTED_VALUE"""),11810)</f>
        <v>11810</v>
      </c>
      <c r="AC1076" s="20">
        <v>1985.9</v>
      </c>
    </row>
    <row r="1077" spans="1:29">
      <c r="A1077" s="5">
        <f t="shared" si="16"/>
        <v>44050</v>
      </c>
      <c r="B1077" s="8">
        <v>111.11</v>
      </c>
      <c r="C1077" s="8">
        <v>3167.46</v>
      </c>
      <c r="D1077" s="8">
        <v>212.48</v>
      </c>
      <c r="E1077" s="8">
        <v>1494.49</v>
      </c>
      <c r="F1077" s="8">
        <v>196.36</v>
      </c>
      <c r="G1077" s="8">
        <v>129.97</v>
      </c>
      <c r="H1077" s="8">
        <v>148.6</v>
      </c>
      <c r="I1077" s="8">
        <v>99.38</v>
      </c>
      <c r="J1077" s="8">
        <v>58.53</v>
      </c>
      <c r="K1077" s="8">
        <v>129.93</v>
      </c>
      <c r="L1077" s="8">
        <v>47.8</v>
      </c>
      <c r="M1077" s="8">
        <v>48.03</v>
      </c>
      <c r="N1077" s="8">
        <v>81.02</v>
      </c>
      <c r="O1077" s="8">
        <v>129.96</v>
      </c>
      <c r="P1077" s="8">
        <v>28.87</v>
      </c>
      <c r="R1077" s="6">
        <v>3351.28</v>
      </c>
      <c r="S1077" s="6">
        <v>27433.48</v>
      </c>
      <c r="T1077" s="6">
        <v>16544.48</v>
      </c>
      <c r="U1077" s="6">
        <v>6032.18</v>
      </c>
      <c r="V1077" s="6">
        <v>11010.98</v>
      </c>
      <c r="W1077" s="6">
        <v>972.95</v>
      </c>
      <c r="X1077" s="6">
        <v>22329.94</v>
      </c>
      <c r="Y1077" s="6">
        <v>24531.62</v>
      </c>
      <c r="Z1077" s="6">
        <v>43.87</v>
      </c>
      <c r="AB1077" s="20">
        <f ca="1">IFERROR(__xludf.DUMMYFUNCTION("""COMPUTED_VALUE"""),11774.9)</f>
        <v>11774.9</v>
      </c>
      <c r="AC1077" s="20">
        <v>2028</v>
      </c>
    </row>
    <row r="1078" spans="1:29">
      <c r="A1078" s="5">
        <f t="shared" si="16"/>
        <v>44057</v>
      </c>
      <c r="B1078" s="8">
        <v>114.91</v>
      </c>
      <c r="C1078" s="8">
        <v>3148.02</v>
      </c>
      <c r="D1078" s="8">
        <v>208.9</v>
      </c>
      <c r="E1078" s="8">
        <v>1507.73</v>
      </c>
      <c r="F1078" s="8">
        <v>196.64</v>
      </c>
      <c r="G1078" s="8">
        <v>132.6</v>
      </c>
      <c r="H1078" s="8">
        <v>148.24</v>
      </c>
      <c r="I1078" s="8">
        <v>102.41</v>
      </c>
      <c r="J1078" s="8">
        <v>58.79</v>
      </c>
      <c r="K1078" s="8">
        <v>130.53</v>
      </c>
      <c r="L1078" s="8">
        <v>48.45</v>
      </c>
      <c r="M1078" s="8">
        <v>48.89</v>
      </c>
      <c r="N1078" s="8">
        <v>83.48</v>
      </c>
      <c r="O1078" s="8">
        <v>134.22</v>
      </c>
      <c r="P1078" s="8">
        <v>26.99</v>
      </c>
      <c r="R1078" s="6">
        <v>3372.85</v>
      </c>
      <c r="S1078" s="6">
        <v>27931.02</v>
      </c>
      <c r="T1078" s="6">
        <v>16514.61</v>
      </c>
      <c r="U1078" s="6">
        <v>6090.04</v>
      </c>
      <c r="V1078" s="6">
        <v>11019.3</v>
      </c>
      <c r="W1078" s="6">
        <v>984.47</v>
      </c>
      <c r="X1078" s="6">
        <v>23289.360000000001</v>
      </c>
      <c r="Y1078" s="6">
        <v>25183.01</v>
      </c>
      <c r="Z1078" s="6">
        <v>44.24</v>
      </c>
      <c r="AB1078" s="20">
        <f ca="1">IFERROR(__xludf.DUMMYFUNCTION("""COMPUTED_VALUE"""),11859.2)</f>
        <v>11859.2</v>
      </c>
      <c r="AC1078" s="20">
        <v>1949.8</v>
      </c>
    </row>
    <row r="1079" spans="1:29">
      <c r="A1079" s="5">
        <f t="shared" si="16"/>
        <v>44064</v>
      </c>
      <c r="B1079" s="8">
        <v>124.37</v>
      </c>
      <c r="C1079" s="8">
        <v>3284.72</v>
      </c>
      <c r="D1079" s="8">
        <v>213.02</v>
      </c>
      <c r="E1079" s="8">
        <v>1580.42</v>
      </c>
      <c r="F1079" s="8">
        <v>204.13</v>
      </c>
      <c r="G1079" s="8">
        <v>131.63</v>
      </c>
      <c r="H1079" s="8">
        <v>152.76</v>
      </c>
      <c r="I1079" s="8">
        <v>97.32</v>
      </c>
      <c r="J1079" s="8">
        <v>58.99</v>
      </c>
      <c r="K1079" s="8">
        <v>127.44</v>
      </c>
      <c r="L1079" s="8">
        <v>47.28</v>
      </c>
      <c r="M1079" s="8">
        <v>49.28</v>
      </c>
      <c r="N1079" s="8">
        <v>84.98</v>
      </c>
      <c r="O1079" s="8">
        <v>133.83000000000001</v>
      </c>
      <c r="P1079" s="8">
        <v>29.31</v>
      </c>
      <c r="R1079" s="6">
        <v>3397.16</v>
      </c>
      <c r="S1079" s="6">
        <v>27930.33</v>
      </c>
      <c r="T1079" s="6">
        <v>16517.849999999999</v>
      </c>
      <c r="U1079" s="6">
        <v>6001.89</v>
      </c>
      <c r="V1079" s="6">
        <v>11311.8</v>
      </c>
      <c r="W1079" s="6">
        <v>971.82</v>
      </c>
      <c r="X1079" s="6">
        <v>22920.3</v>
      </c>
      <c r="Y1079" s="6">
        <v>25113.84</v>
      </c>
      <c r="Z1079" s="6">
        <v>44.28</v>
      </c>
      <c r="AB1079" s="20">
        <f ca="1">IFERROR(__xludf.DUMMYFUNCTION("""COMPUTED_VALUE"""),11684.5)</f>
        <v>11684.5</v>
      </c>
      <c r="AC1079" s="20">
        <v>1947</v>
      </c>
    </row>
    <row r="1080" spans="1:29">
      <c r="A1080" s="5">
        <f t="shared" si="16"/>
        <v>44071</v>
      </c>
      <c r="B1080" s="8">
        <v>124.81</v>
      </c>
      <c r="C1080" s="8">
        <v>3401.8</v>
      </c>
      <c r="D1080" s="8">
        <v>228.91</v>
      </c>
      <c r="E1080" s="8">
        <v>1644.41</v>
      </c>
      <c r="F1080" s="8">
        <v>215.71</v>
      </c>
      <c r="G1080" s="8">
        <v>140.30000000000001</v>
      </c>
      <c r="H1080" s="8">
        <v>153.63999999999999</v>
      </c>
      <c r="I1080" s="8">
        <v>102.77</v>
      </c>
      <c r="J1080" s="8">
        <v>59.26</v>
      </c>
      <c r="K1080" s="8">
        <v>135.54</v>
      </c>
      <c r="L1080" s="8">
        <v>49.83</v>
      </c>
      <c r="M1080" s="8">
        <v>50.43</v>
      </c>
      <c r="N1080" s="8">
        <v>85.65</v>
      </c>
      <c r="O1080" s="8">
        <v>133.91999999999999</v>
      </c>
      <c r="P1080" s="8">
        <v>29.2</v>
      </c>
      <c r="R1080" s="6">
        <v>3508.01</v>
      </c>
      <c r="S1080" s="6">
        <v>28653.87</v>
      </c>
      <c r="T1080" s="6">
        <v>16705.79</v>
      </c>
      <c r="U1080" s="6">
        <v>5963.57</v>
      </c>
      <c r="V1080" s="6">
        <v>11695.63</v>
      </c>
      <c r="W1080" s="6">
        <v>991.54</v>
      </c>
      <c r="X1080" s="6">
        <v>22882.65</v>
      </c>
      <c r="Y1080" s="6">
        <v>25422.06</v>
      </c>
      <c r="Z1080" s="6">
        <v>45.55</v>
      </c>
      <c r="AB1080" s="20">
        <f ca="1">IFERROR(__xludf.DUMMYFUNCTION("""COMPUTED_VALUE"""),11474.3)</f>
        <v>11474.3</v>
      </c>
      <c r="AC1080" s="20">
        <v>1974.9</v>
      </c>
    </row>
    <row r="1081" spans="1:29">
      <c r="A1081" s="5">
        <f t="shared" si="16"/>
        <v>44078</v>
      </c>
      <c r="B1081" s="8">
        <v>120.96</v>
      </c>
      <c r="C1081" s="8">
        <v>3294.62</v>
      </c>
      <c r="D1081" s="8">
        <v>214.25</v>
      </c>
      <c r="E1081" s="8">
        <v>1591.04</v>
      </c>
      <c r="F1081" s="8">
        <v>204.66</v>
      </c>
      <c r="G1081" s="8">
        <v>142.83000000000001</v>
      </c>
      <c r="H1081" s="8">
        <v>148.59</v>
      </c>
      <c r="I1081" s="8">
        <v>103.52</v>
      </c>
      <c r="J1081" s="8">
        <v>60.48</v>
      </c>
      <c r="K1081" s="8">
        <v>131.99</v>
      </c>
      <c r="L1081" s="8">
        <v>51.04</v>
      </c>
      <c r="M1081" s="8">
        <v>50.08</v>
      </c>
      <c r="N1081" s="8">
        <v>85.24</v>
      </c>
      <c r="O1081" s="8">
        <v>133.16999999999999</v>
      </c>
      <c r="P1081" s="8">
        <v>29.05</v>
      </c>
      <c r="R1081" s="6">
        <v>3426.96</v>
      </c>
      <c r="S1081" s="6">
        <v>28133.31</v>
      </c>
      <c r="T1081" s="6">
        <v>16218.01</v>
      </c>
      <c r="U1081" s="6">
        <v>5799.08</v>
      </c>
      <c r="V1081" s="6">
        <v>11313.13</v>
      </c>
      <c r="W1081" s="6">
        <v>974.02</v>
      </c>
      <c r="X1081" s="6">
        <v>23205.43</v>
      </c>
      <c r="Y1081" s="6">
        <v>24695.45</v>
      </c>
      <c r="Z1081" s="6">
        <v>44.34</v>
      </c>
      <c r="AB1081" s="20">
        <f ca="1">IFERROR(__xludf.DUMMYFUNCTION("""COMPUTED_VALUE"""),10168.3)</f>
        <v>10168.299999999999</v>
      </c>
      <c r="AC1081" s="20">
        <v>1934.3</v>
      </c>
    </row>
    <row r="1082" spans="1:29">
      <c r="A1082" s="5">
        <f t="shared" si="16"/>
        <v>44085</v>
      </c>
      <c r="B1082" s="8">
        <v>112</v>
      </c>
      <c r="C1082" s="8">
        <v>3116.22</v>
      </c>
      <c r="D1082" s="8">
        <v>204.03</v>
      </c>
      <c r="E1082" s="8">
        <v>1520.72</v>
      </c>
      <c r="F1082" s="8">
        <v>200.68</v>
      </c>
      <c r="G1082" s="8">
        <v>136.69999999999999</v>
      </c>
      <c r="H1082" s="8">
        <v>147.78</v>
      </c>
      <c r="I1082" s="8">
        <v>101.07</v>
      </c>
      <c r="J1082" s="8">
        <v>59.79</v>
      </c>
      <c r="K1082" s="8">
        <v>131.75</v>
      </c>
      <c r="L1082" s="8">
        <v>51.06</v>
      </c>
      <c r="M1082" s="8">
        <v>49.28</v>
      </c>
      <c r="N1082" s="8">
        <v>84.48</v>
      </c>
      <c r="O1082" s="8">
        <v>131.34</v>
      </c>
      <c r="P1082" s="8">
        <v>29.75</v>
      </c>
      <c r="R1082" s="6">
        <v>3340.97</v>
      </c>
      <c r="S1082" s="6">
        <v>27665.64</v>
      </c>
      <c r="T1082" s="6">
        <v>16222.46</v>
      </c>
      <c r="U1082" s="6">
        <v>6032.09</v>
      </c>
      <c r="V1082" s="6">
        <v>10853.55</v>
      </c>
      <c r="W1082" s="6">
        <v>988.06</v>
      </c>
      <c r="X1082" s="6">
        <v>23406.49</v>
      </c>
      <c r="Y1082" s="6">
        <v>24503.31</v>
      </c>
      <c r="Z1082" s="6">
        <v>43.93</v>
      </c>
      <c r="AB1082" s="20">
        <f ca="1">IFERROR(__xludf.DUMMYFUNCTION("""COMPUTED_VALUE"""),10445.2)</f>
        <v>10445.200000000001</v>
      </c>
      <c r="AC1082" s="20">
        <v>1947.9</v>
      </c>
    </row>
    <row r="1083" spans="1:29">
      <c r="A1083" s="5">
        <f t="shared" si="16"/>
        <v>44092</v>
      </c>
      <c r="B1083" s="8">
        <v>106.84</v>
      </c>
      <c r="C1083" s="8">
        <v>2954.91</v>
      </c>
      <c r="D1083" s="8">
        <v>200.39</v>
      </c>
      <c r="E1083" s="8">
        <v>1459.99</v>
      </c>
      <c r="F1083" s="8">
        <v>202.61</v>
      </c>
      <c r="G1083" s="8">
        <v>135.29</v>
      </c>
      <c r="H1083" s="8">
        <v>149.18</v>
      </c>
      <c r="I1083" s="8">
        <v>98.35</v>
      </c>
      <c r="J1083" s="8">
        <v>60.35</v>
      </c>
      <c r="K1083" s="8">
        <v>128.63</v>
      </c>
      <c r="L1083" s="8">
        <v>50.45</v>
      </c>
      <c r="M1083" s="8">
        <v>49.89</v>
      </c>
      <c r="N1083" s="8">
        <v>85.81</v>
      </c>
      <c r="O1083" s="8">
        <v>134.25</v>
      </c>
      <c r="P1083" s="8">
        <v>28.89</v>
      </c>
      <c r="R1083" s="6">
        <v>3319.47</v>
      </c>
      <c r="S1083" s="6">
        <v>27657.42</v>
      </c>
      <c r="T1083" s="6">
        <v>16198.97</v>
      </c>
      <c r="U1083" s="6">
        <v>6007.05</v>
      </c>
      <c r="V1083" s="6">
        <v>10793.28</v>
      </c>
      <c r="W1083" s="6">
        <v>982.77</v>
      </c>
      <c r="X1083" s="6">
        <v>23360.3</v>
      </c>
      <c r="Y1083" s="6">
        <v>24455.41</v>
      </c>
      <c r="Z1083" s="6">
        <v>44.52</v>
      </c>
      <c r="AB1083" s="20">
        <f ca="1">IFERROR(__xludf.DUMMYFUNCTION("""COMPUTED_VALUE"""),11080)</f>
        <v>11080</v>
      </c>
      <c r="AC1083" s="20">
        <v>1962.1</v>
      </c>
    </row>
    <row r="1084" spans="1:29">
      <c r="A1084" s="5">
        <f t="shared" si="16"/>
        <v>44099</v>
      </c>
      <c r="B1084" s="8">
        <v>112.28</v>
      </c>
      <c r="C1084" s="8">
        <v>3095.13</v>
      </c>
      <c r="D1084" s="8">
        <v>207.82</v>
      </c>
      <c r="E1084" s="8">
        <v>1444.96</v>
      </c>
      <c r="F1084" s="8">
        <v>197.25</v>
      </c>
      <c r="G1084" s="8">
        <v>137.27000000000001</v>
      </c>
      <c r="H1084" s="8">
        <v>145.66</v>
      </c>
      <c r="I1084" s="8">
        <v>93.47</v>
      </c>
      <c r="J1084" s="8">
        <v>59.39</v>
      </c>
      <c r="K1084" s="8">
        <v>124</v>
      </c>
      <c r="L1084" s="8">
        <v>48.72</v>
      </c>
      <c r="M1084" s="8">
        <v>49.94</v>
      </c>
      <c r="N1084" s="8">
        <v>82.93</v>
      </c>
      <c r="O1084" s="8">
        <v>132.97</v>
      </c>
      <c r="P1084" s="8">
        <v>27.7</v>
      </c>
      <c r="R1084" s="6">
        <v>3298.46</v>
      </c>
      <c r="S1084" s="6">
        <v>27173.96</v>
      </c>
      <c r="T1084" s="6">
        <v>16065.35</v>
      </c>
      <c r="U1084" s="6">
        <v>5842.67</v>
      </c>
      <c r="V1084" s="6">
        <v>10913.56</v>
      </c>
      <c r="W1084" s="6">
        <v>944.55</v>
      </c>
      <c r="X1084" s="6">
        <v>23204.62</v>
      </c>
      <c r="Y1084" s="6">
        <v>23235.42</v>
      </c>
      <c r="Z1084" s="6">
        <v>42.94</v>
      </c>
      <c r="AB1084" s="20">
        <f ca="1">IFERROR(__xludf.DUMMYFUNCTION("""COMPUTED_VALUE"""),10735.6)</f>
        <v>10735.6</v>
      </c>
      <c r="AC1084" s="20">
        <v>1866.3</v>
      </c>
    </row>
    <row r="1085" spans="1:29">
      <c r="A1085" s="5">
        <f t="shared" si="16"/>
        <v>44106</v>
      </c>
      <c r="B1085" s="8">
        <v>113.02</v>
      </c>
      <c r="C1085" s="8">
        <v>3125</v>
      </c>
      <c r="D1085" s="8">
        <v>206.19</v>
      </c>
      <c r="E1085" s="8">
        <v>1458.42</v>
      </c>
      <c r="F1085" s="8">
        <v>201.46</v>
      </c>
      <c r="G1085" s="8">
        <v>140.5</v>
      </c>
      <c r="H1085" s="8">
        <v>146.24</v>
      </c>
      <c r="I1085" s="8">
        <v>97.89</v>
      </c>
      <c r="J1085" s="8">
        <v>59.24</v>
      </c>
      <c r="K1085" s="8">
        <v>122.55</v>
      </c>
      <c r="L1085" s="8">
        <v>49.36</v>
      </c>
      <c r="M1085" s="8">
        <v>51.01</v>
      </c>
      <c r="N1085" s="8">
        <v>80.8</v>
      </c>
      <c r="O1085" s="8">
        <v>131.72999999999999</v>
      </c>
      <c r="P1085" s="8">
        <v>27.89</v>
      </c>
      <c r="R1085" s="6">
        <v>3348.44</v>
      </c>
      <c r="S1085" s="6">
        <v>27682.81</v>
      </c>
      <c r="T1085" s="6">
        <v>16199.25</v>
      </c>
      <c r="U1085" s="6">
        <v>5902.12</v>
      </c>
      <c r="V1085" s="6">
        <v>11075.02</v>
      </c>
      <c r="W1085" s="6">
        <v>965.36</v>
      </c>
      <c r="X1085" s="6">
        <v>23029.9</v>
      </c>
      <c r="Y1085" s="6">
        <v>23459.05</v>
      </c>
      <c r="Z1085" s="6">
        <v>43.99</v>
      </c>
      <c r="AB1085" s="20">
        <f ca="1">IFERROR(__xludf.DUMMYFUNCTION("""COMPUTED_VALUE"""),10551.6)</f>
        <v>10551.6</v>
      </c>
      <c r="AC1085" s="20">
        <v>1907.6</v>
      </c>
    </row>
    <row r="1086" spans="1:29">
      <c r="A1086" s="5">
        <f t="shared" si="16"/>
        <v>44113</v>
      </c>
      <c r="B1086" s="8">
        <v>116.97</v>
      </c>
      <c r="C1086" s="8">
        <v>3286.65</v>
      </c>
      <c r="D1086" s="8">
        <v>215.81</v>
      </c>
      <c r="E1086" s="8">
        <v>1515.22</v>
      </c>
      <c r="F1086" s="8">
        <v>206.64</v>
      </c>
      <c r="G1086" s="8">
        <v>142.78</v>
      </c>
      <c r="H1086" s="8">
        <v>150.97</v>
      </c>
      <c r="I1086" s="8">
        <v>101.2</v>
      </c>
      <c r="J1086" s="8">
        <v>59.33</v>
      </c>
      <c r="K1086" s="8">
        <v>124.98</v>
      </c>
      <c r="L1086" s="8">
        <v>50.81</v>
      </c>
      <c r="M1086" s="8">
        <v>52.82</v>
      </c>
      <c r="N1086" s="8">
        <v>80.36</v>
      </c>
      <c r="O1086" s="8">
        <v>132.08000000000001</v>
      </c>
      <c r="P1086" s="8">
        <v>28.05</v>
      </c>
      <c r="R1086" s="6">
        <v>3477.13</v>
      </c>
      <c r="S1086" s="6">
        <v>28586.9</v>
      </c>
      <c r="T1086" s="6">
        <v>16562.810000000001</v>
      </c>
      <c r="U1086" s="6">
        <v>6016.65</v>
      </c>
      <c r="V1086" s="6">
        <v>11579.94</v>
      </c>
      <c r="W1086" s="6">
        <v>993.52</v>
      </c>
      <c r="X1086" s="6">
        <v>23619.69</v>
      </c>
      <c r="Y1086" s="6">
        <v>24119.13</v>
      </c>
      <c r="Z1086" s="6">
        <v>45.83</v>
      </c>
      <c r="AB1086" s="20">
        <f ca="1">IFERROR(__xludf.DUMMYFUNCTION("""COMPUTED_VALUE"""),11302.9)</f>
        <v>11302.9</v>
      </c>
      <c r="AC1086" s="20">
        <v>1926.2</v>
      </c>
    </row>
    <row r="1087" spans="1:29">
      <c r="A1087" s="5">
        <f t="shared" si="16"/>
        <v>44120</v>
      </c>
      <c r="B1087" s="8">
        <v>119.02</v>
      </c>
      <c r="C1087" s="8">
        <v>3272.71</v>
      </c>
      <c r="D1087" s="8">
        <v>219.66</v>
      </c>
      <c r="E1087" s="8">
        <v>1573.01</v>
      </c>
      <c r="F1087" s="8">
        <v>200.26</v>
      </c>
      <c r="G1087" s="8">
        <v>144.71</v>
      </c>
      <c r="H1087" s="8">
        <v>148.1</v>
      </c>
      <c r="I1087" s="8">
        <v>101.51</v>
      </c>
      <c r="J1087" s="8">
        <v>58.05</v>
      </c>
      <c r="K1087" s="8">
        <v>126.81</v>
      </c>
      <c r="L1087" s="8">
        <v>50.03</v>
      </c>
      <c r="M1087" s="8">
        <v>54.16</v>
      </c>
      <c r="N1087" s="8">
        <v>79.83</v>
      </c>
      <c r="O1087" s="8">
        <v>130.63999999999999</v>
      </c>
      <c r="P1087" s="8">
        <v>27.57</v>
      </c>
      <c r="R1087" s="6">
        <v>3483.81</v>
      </c>
      <c r="S1087" s="6">
        <v>28606.31</v>
      </c>
      <c r="T1087" s="6">
        <v>16438.75</v>
      </c>
      <c r="U1087" s="6">
        <v>5919.58</v>
      </c>
      <c r="V1087" s="6">
        <v>11671.56</v>
      </c>
      <c r="W1087" s="6">
        <v>991.05</v>
      </c>
      <c r="X1087" s="6">
        <v>23410.63</v>
      </c>
      <c r="Y1087" s="6">
        <v>24386.79</v>
      </c>
      <c r="Z1087" s="6">
        <v>45.56</v>
      </c>
      <c r="AB1087" s="20">
        <f ca="1">IFERROR(__xludf.DUMMYFUNCTION("""COMPUTED_VALUE"""),11367.8)</f>
        <v>11367.8</v>
      </c>
      <c r="AC1087" s="20">
        <v>1906.4</v>
      </c>
    </row>
    <row r="1088" spans="1:29">
      <c r="A1088" s="5">
        <f t="shared" si="16"/>
        <v>44127</v>
      </c>
      <c r="B1088" s="8">
        <v>115.04</v>
      </c>
      <c r="C1088" s="8">
        <v>3204.4</v>
      </c>
      <c r="D1088" s="8">
        <v>216.23</v>
      </c>
      <c r="E1088" s="8">
        <v>1641</v>
      </c>
      <c r="F1088" s="8">
        <v>198.01</v>
      </c>
      <c r="G1088" s="8">
        <v>143.85</v>
      </c>
      <c r="H1088" s="8">
        <v>145.24</v>
      </c>
      <c r="I1088" s="8">
        <v>103.81</v>
      </c>
      <c r="J1088" s="8">
        <v>57.96</v>
      </c>
      <c r="K1088" s="8">
        <v>128.35</v>
      </c>
      <c r="L1088" s="8">
        <v>50.52</v>
      </c>
      <c r="M1088" s="8">
        <v>48.2</v>
      </c>
      <c r="N1088" s="8">
        <v>79.83</v>
      </c>
      <c r="O1088" s="8">
        <v>133.28</v>
      </c>
      <c r="P1088" s="8">
        <v>26.81</v>
      </c>
      <c r="R1088" s="6">
        <v>3465.39</v>
      </c>
      <c r="S1088" s="6">
        <v>28335.57</v>
      </c>
      <c r="T1088" s="6">
        <v>16304.08</v>
      </c>
      <c r="U1088" s="6">
        <v>5860.28</v>
      </c>
      <c r="V1088" s="6">
        <v>11548.28</v>
      </c>
      <c r="W1088" s="6">
        <v>979.97</v>
      </c>
      <c r="X1088" s="6">
        <v>23516.59</v>
      </c>
      <c r="Y1088" s="6">
        <v>24918.78</v>
      </c>
      <c r="Z1088" s="6">
        <v>46.32</v>
      </c>
      <c r="AB1088" s="20">
        <f ca="1">IFERROR(__xludf.DUMMYFUNCTION("""COMPUTED_VALUE"""),13128.3)</f>
        <v>13128.3</v>
      </c>
      <c r="AC1088" s="20">
        <v>1905.2</v>
      </c>
    </row>
    <row r="1089" spans="1:32">
      <c r="A1089" s="5">
        <f t="shared" si="16"/>
        <v>44134</v>
      </c>
      <c r="B1089" s="8">
        <v>108.86</v>
      </c>
      <c r="C1089" s="8">
        <v>3036.15</v>
      </c>
      <c r="D1089" s="8">
        <v>202.47</v>
      </c>
      <c r="E1089" s="8">
        <v>1621.01</v>
      </c>
      <c r="F1089" s="8">
        <v>181.71</v>
      </c>
      <c r="G1089" s="8">
        <v>138.75</v>
      </c>
      <c r="H1089" s="8">
        <v>137.11000000000001</v>
      </c>
      <c r="I1089" s="8">
        <v>98.04</v>
      </c>
      <c r="J1089" s="8">
        <v>56.99</v>
      </c>
      <c r="K1089" s="8">
        <v>121.25</v>
      </c>
      <c r="L1089" s="8">
        <v>48.06</v>
      </c>
      <c r="M1089" s="8">
        <v>44.28</v>
      </c>
      <c r="N1089" s="8">
        <v>75.209999999999994</v>
      </c>
      <c r="O1089" s="8">
        <v>131.29</v>
      </c>
      <c r="P1089" s="8">
        <v>26.73</v>
      </c>
      <c r="R1089" s="6">
        <v>3269.96</v>
      </c>
      <c r="S1089" s="6">
        <v>26501.599999999999</v>
      </c>
      <c r="T1089" s="6">
        <v>15580.64</v>
      </c>
      <c r="U1089" s="6">
        <v>5577.27</v>
      </c>
      <c r="V1089" s="6">
        <v>10911.59</v>
      </c>
      <c r="W1089" s="6">
        <v>930.91</v>
      </c>
      <c r="X1089" s="6">
        <v>22977.13</v>
      </c>
      <c r="Y1089" s="6">
        <v>24107.42</v>
      </c>
      <c r="Z1089" s="6">
        <v>44.71</v>
      </c>
      <c r="AB1089" s="20">
        <f ca="1">IFERROR(__xludf.DUMMYFUNCTION("""COMPUTED_VALUE"""),13803.2)</f>
        <v>13803.2</v>
      </c>
      <c r="AC1089" s="20">
        <v>1879.9</v>
      </c>
    </row>
    <row r="1090" spans="1:32">
      <c r="A1090" s="5">
        <f t="shared" si="16"/>
        <v>44141</v>
      </c>
      <c r="B1090" s="8">
        <v>118.69</v>
      </c>
      <c r="C1090" s="8">
        <v>3311.37</v>
      </c>
      <c r="D1090" s="8">
        <v>223.72</v>
      </c>
      <c r="E1090" s="8">
        <v>1761.75</v>
      </c>
      <c r="F1090" s="8">
        <v>198.47</v>
      </c>
      <c r="G1090" s="8">
        <v>145.77000000000001</v>
      </c>
      <c r="H1090" s="8">
        <v>142.25</v>
      </c>
      <c r="I1090" s="8">
        <v>102.96</v>
      </c>
      <c r="J1090" s="8">
        <v>58.53</v>
      </c>
      <c r="K1090" s="8">
        <v>127.46</v>
      </c>
      <c r="L1090" s="8">
        <v>49.45</v>
      </c>
      <c r="M1090" s="8">
        <v>45.39</v>
      </c>
      <c r="N1090" s="8">
        <v>80.36</v>
      </c>
      <c r="O1090" s="8">
        <v>137.19999999999999</v>
      </c>
      <c r="P1090" s="8">
        <v>28.87</v>
      </c>
      <c r="R1090" s="6">
        <v>3509.44</v>
      </c>
      <c r="S1090" s="6">
        <v>28323.4</v>
      </c>
      <c r="T1090" s="6">
        <v>16282.83</v>
      </c>
      <c r="U1090" s="6">
        <v>5910.02</v>
      </c>
      <c r="V1090" s="6">
        <v>11895.23</v>
      </c>
      <c r="W1090" s="6">
        <v>1001.38</v>
      </c>
      <c r="X1090" s="6">
        <v>24325.23</v>
      </c>
      <c r="Y1090" s="6">
        <v>25712.97</v>
      </c>
      <c r="Z1090" s="6">
        <v>47.93</v>
      </c>
      <c r="AB1090" s="20">
        <f ca="1">IFERROR(__xludf.DUMMYFUNCTION("""COMPUTED_VALUE"""),14834)</f>
        <v>14834</v>
      </c>
      <c r="AC1090" s="20">
        <v>1951.7</v>
      </c>
    </row>
    <row r="1091" spans="1:32">
      <c r="A1091" s="5">
        <f t="shared" si="16"/>
        <v>44148</v>
      </c>
      <c r="B1091" s="8">
        <v>119.26</v>
      </c>
      <c r="C1091" s="8">
        <v>3128.81</v>
      </c>
      <c r="D1091" s="8">
        <v>216.51</v>
      </c>
      <c r="E1091" s="8">
        <v>1777.02</v>
      </c>
      <c r="F1091" s="8">
        <v>210.48</v>
      </c>
      <c r="G1091" s="8">
        <v>150.54</v>
      </c>
      <c r="H1091" s="8">
        <v>149.9</v>
      </c>
      <c r="I1091" s="8">
        <v>114.08</v>
      </c>
      <c r="J1091" s="8">
        <v>61.06</v>
      </c>
      <c r="K1091" s="8">
        <v>138.36000000000001</v>
      </c>
      <c r="L1091" s="8">
        <v>53.45</v>
      </c>
      <c r="M1091" s="8">
        <v>45.46</v>
      </c>
      <c r="N1091" s="8">
        <v>81.09</v>
      </c>
      <c r="O1091" s="8">
        <v>141.62</v>
      </c>
      <c r="P1091" s="8">
        <v>25.89</v>
      </c>
      <c r="R1091" s="6">
        <v>3585.15</v>
      </c>
      <c r="S1091" s="6">
        <v>29479.81</v>
      </c>
      <c r="T1091" s="6">
        <v>16675.64</v>
      </c>
      <c r="U1091" s="6">
        <v>6316.39</v>
      </c>
      <c r="V1091" s="6">
        <v>11829.29</v>
      </c>
      <c r="W1091" s="6">
        <v>1068.17</v>
      </c>
      <c r="X1091" s="6">
        <v>25385.87</v>
      </c>
      <c r="Y1091" s="6">
        <v>26156.86</v>
      </c>
      <c r="Z1091" s="6">
        <v>48.33</v>
      </c>
      <c r="AB1091" s="20">
        <f ca="1">IFERROR(__xludf.DUMMYFUNCTION("""COMPUTED_VALUE"""),16082)</f>
        <v>16082</v>
      </c>
      <c r="AC1091" s="20">
        <v>1886.2</v>
      </c>
    </row>
    <row r="1092" spans="1:32">
      <c r="A1092" s="5">
        <f t="shared" si="16"/>
        <v>44155</v>
      </c>
      <c r="B1092" s="8">
        <v>118.03</v>
      </c>
      <c r="C1092" s="8">
        <v>3105.46</v>
      </c>
      <c r="D1092" s="8">
        <v>211.08</v>
      </c>
      <c r="E1092" s="8">
        <v>1746.78</v>
      </c>
      <c r="F1092" s="8">
        <v>207.83</v>
      </c>
      <c r="G1092" s="8">
        <v>149.09</v>
      </c>
      <c r="H1092" s="8">
        <v>147.37</v>
      </c>
      <c r="I1092" s="8">
        <v>115.25</v>
      </c>
      <c r="J1092" s="8">
        <v>60.32</v>
      </c>
      <c r="K1092" s="8">
        <v>143.9</v>
      </c>
      <c r="L1092" s="8">
        <v>52.61</v>
      </c>
      <c r="M1092" s="8">
        <v>45.06</v>
      </c>
      <c r="N1092" s="8">
        <v>80.25</v>
      </c>
      <c r="O1092" s="8">
        <v>141.83000000000001</v>
      </c>
      <c r="P1092" s="8">
        <v>24.46</v>
      </c>
      <c r="R1092" s="6">
        <v>3567.79</v>
      </c>
      <c r="S1092" s="6">
        <v>29438.42</v>
      </c>
      <c r="T1092" s="6">
        <v>16889.82</v>
      </c>
      <c r="U1092" s="6">
        <v>6385.24</v>
      </c>
      <c r="V1092" s="6">
        <v>11801.6</v>
      </c>
      <c r="W1092" s="6">
        <v>1085.1199999999999</v>
      </c>
      <c r="X1092" s="6">
        <v>25728.14</v>
      </c>
      <c r="Y1092" s="6">
        <v>26544.29</v>
      </c>
      <c r="Z1092" s="6">
        <v>49.06</v>
      </c>
      <c r="AB1092" s="20">
        <f ca="1">IFERROR(__xludf.DUMMYFUNCTION("""COMPUTED_VALUE"""),18774.4)</f>
        <v>18774.400000000001</v>
      </c>
      <c r="AC1092" s="20">
        <v>1869.75</v>
      </c>
    </row>
    <row r="1093" spans="1:32" s="1" customFormat="1">
      <c r="A1093" s="2"/>
      <c r="B1093" s="28"/>
      <c r="C1093" s="28"/>
      <c r="D1093" s="28"/>
      <c r="E1093" s="28"/>
      <c r="F1093" s="28"/>
      <c r="G1093" s="28"/>
      <c r="H1093" s="28"/>
      <c r="I1093" s="28"/>
      <c r="J1093" s="28"/>
      <c r="K1093" s="28"/>
      <c r="L1093" s="28"/>
      <c r="M1093" s="28"/>
      <c r="N1093" s="28"/>
      <c r="O1093" s="28"/>
      <c r="P1093" s="28"/>
      <c r="Q1093" s="28"/>
      <c r="R1093" s="24"/>
      <c r="S1093" s="24"/>
      <c r="T1093" s="24"/>
      <c r="U1093" s="24"/>
      <c r="V1093" s="24"/>
      <c r="W1093" s="24"/>
      <c r="X1093" s="24"/>
      <c r="Y1093" s="24"/>
      <c r="Z1093" s="24"/>
      <c r="AA1093" s="28"/>
      <c r="AB1093" s="22"/>
      <c r="AC1093" s="22"/>
      <c r="AD1093" s="28"/>
      <c r="AE1093" s="3" t="s">
        <v>33</v>
      </c>
      <c r="AF1093" s="3" t="s">
        <v>34</v>
      </c>
    </row>
    <row r="1094" spans="1:32" s="7" customFormat="1">
      <c r="A1094" s="5" t="s">
        <v>35</v>
      </c>
      <c r="B1094" s="30">
        <f>B1092/B3</f>
        <v>134.125</v>
      </c>
      <c r="C1094" s="30">
        <f t="shared" ref="C1094:AC1094" si="17">C1092/C3</f>
        <v>44.561056105610561</v>
      </c>
      <c r="D1094" s="29">
        <f t="shared" si="17"/>
        <v>3.786188340807175</v>
      </c>
      <c r="E1094" s="30">
        <f>E1092/E244</f>
        <v>32.258171745152353</v>
      </c>
      <c r="F1094" s="30">
        <f>F1092/F433</f>
        <v>12.916718458669981</v>
      </c>
      <c r="G1094" s="29">
        <f t="shared" si="17"/>
        <v>2.1764963503649635</v>
      </c>
      <c r="H1094" s="29">
        <f t="shared" si="17"/>
        <v>3.0543005181347151</v>
      </c>
      <c r="I1094" s="29">
        <f t="shared" si="17"/>
        <v>2.3762886597938144</v>
      </c>
      <c r="J1094" s="30">
        <f t="shared" si="17"/>
        <v>1.1385428463571159</v>
      </c>
      <c r="K1094" s="29">
        <f t="shared" si="17"/>
        <v>4.6136582237896766</v>
      </c>
      <c r="L1094" s="29">
        <f t="shared" si="17"/>
        <v>1.7357307819201584</v>
      </c>
      <c r="M1094" s="30">
        <f t="shared" si="17"/>
        <v>1.0990243902439025</v>
      </c>
      <c r="N1094" s="30">
        <f t="shared" si="17"/>
        <v>1.13139715212181</v>
      </c>
      <c r="O1094" s="29">
        <f t="shared" si="17"/>
        <v>1.6491860465116281</v>
      </c>
      <c r="P1094" s="29">
        <f t="shared" si="17"/>
        <v>1.4130560369728482</v>
      </c>
      <c r="Q1094" s="43"/>
      <c r="R1094" s="25">
        <f t="shared" si="17"/>
        <v>2.4751224452985165</v>
      </c>
      <c r="S1094" s="25">
        <f>S1092/S7</f>
        <v>2.5548506581870694</v>
      </c>
      <c r="T1094" s="25">
        <f>T1092/T355</f>
        <v>1.4446992487312771</v>
      </c>
      <c r="U1094" s="33">
        <f t="shared" si="17"/>
        <v>0.9816197269708522</v>
      </c>
      <c r="V1094" s="25">
        <f t="shared" si="17"/>
        <v>3.0395969731779058</v>
      </c>
      <c r="W1094" s="25">
        <f>W1092/W502</f>
        <v>1.8873293329854766</v>
      </c>
      <c r="X1094" s="25">
        <f>X1092/X4</f>
        <v>1.4141461111468383</v>
      </c>
      <c r="Y1094" s="25">
        <f>Y1092/Y4</f>
        <v>1.7230252836138478</v>
      </c>
      <c r="Z1094" s="25">
        <f>Z1092/Z173</f>
        <v>4.4277978339350179</v>
      </c>
      <c r="AA1094" s="43"/>
      <c r="AB1094" s="31">
        <f ca="1">AB1092/AB821</f>
        <v>57.414067278287469</v>
      </c>
      <c r="AC1094" s="31">
        <f t="shared" si="17"/>
        <v>6.6326711599858115</v>
      </c>
      <c r="AD1094" s="43"/>
      <c r="AE1094" s="4">
        <f t="shared" ref="AE1094:AE1095" ca="1" si="18">AVERAGE(B1094:AC1094)</f>
        <v>12.770374681106567</v>
      </c>
      <c r="AF1094" s="4">
        <f t="shared" ref="AF1094:AF1095" ca="1" si="19">MEDIAN(B1094:AC1094)</f>
        <v>2.4257055525461655</v>
      </c>
    </row>
    <row r="1095" spans="1:32" s="7" customFormat="1">
      <c r="A1095" s="5" t="s">
        <v>36</v>
      </c>
      <c r="B1095" s="8">
        <v>36.21</v>
      </c>
      <c r="C1095" s="32">
        <v>91.55</v>
      </c>
      <c r="D1095" s="8">
        <v>34.24</v>
      </c>
      <c r="E1095" s="8">
        <v>34.18</v>
      </c>
      <c r="F1095" s="32">
        <v>47.54</v>
      </c>
      <c r="G1095" s="8">
        <v>21.84</v>
      </c>
      <c r="H1095" s="8">
        <v>23.1</v>
      </c>
      <c r="I1095" s="8">
        <v>14.96</v>
      </c>
      <c r="J1095" s="8">
        <v>13.61</v>
      </c>
      <c r="K1095" s="8"/>
      <c r="L1095" s="8">
        <v>27.5</v>
      </c>
      <c r="M1095" s="32">
        <v>8.94</v>
      </c>
      <c r="N1095" s="8">
        <v>17.73</v>
      </c>
      <c r="O1095" s="8">
        <v>14.61</v>
      </c>
      <c r="P1095" s="8"/>
      <c r="Q1095" s="28"/>
      <c r="R1095" s="6"/>
      <c r="S1095" s="6"/>
      <c r="T1095" s="6"/>
      <c r="U1095" s="6"/>
      <c r="V1095" s="6"/>
      <c r="W1095" s="6"/>
      <c r="X1095" s="6"/>
      <c r="Y1095" s="6"/>
      <c r="Z1095" s="6"/>
      <c r="AA1095" s="28"/>
      <c r="AB1095" s="20"/>
      <c r="AC1095" s="20"/>
      <c r="AD1095" s="28"/>
      <c r="AE1095" s="16">
        <f t="shared" si="18"/>
        <v>29.693076923076926</v>
      </c>
      <c r="AF1095" s="16">
        <f t="shared" si="19"/>
        <v>23.1</v>
      </c>
    </row>
    <row r="1096" spans="1:32" s="1" customFormat="1">
      <c r="A1096" s="2"/>
      <c r="B1096" s="28"/>
      <c r="C1096" s="28"/>
      <c r="D1096" s="28"/>
      <c r="E1096" s="28"/>
      <c r="F1096" s="28"/>
      <c r="G1096" s="28"/>
      <c r="H1096" s="28"/>
      <c r="I1096" s="28"/>
      <c r="J1096" s="28"/>
      <c r="K1096" s="28"/>
      <c r="L1096" s="28"/>
      <c r="M1096" s="28"/>
      <c r="N1096" s="28"/>
      <c r="O1096" s="28"/>
      <c r="P1096" s="28"/>
      <c r="Q1096" s="28"/>
      <c r="R1096" s="24"/>
      <c r="S1096" s="24"/>
      <c r="T1096" s="24"/>
      <c r="U1096" s="24"/>
      <c r="V1096" s="24"/>
      <c r="W1096" s="24"/>
      <c r="X1096" s="24"/>
      <c r="Y1096" s="24"/>
      <c r="Z1096" s="24"/>
      <c r="AA1096" s="28"/>
      <c r="AB1096" s="22"/>
      <c r="AC1096" s="22"/>
      <c r="AD1096" s="28"/>
      <c r="AE1096" s="3"/>
      <c r="AF1096" s="3"/>
    </row>
    <row r="1097" spans="1:32" s="6" customFormat="1">
      <c r="A1097" s="45" t="s">
        <v>1</v>
      </c>
      <c r="B1097" s="6">
        <f t="shared" ref="B1097:P1097" si="20">CORREL(B$3:B$1092,$R3:$R1092)</f>
        <v>0.92323522008674519</v>
      </c>
      <c r="C1097" s="6">
        <f t="shared" si="20"/>
        <v>0.92021041924906155</v>
      </c>
      <c r="D1097" s="6">
        <f t="shared" si="20"/>
        <v>0.89846135850323783</v>
      </c>
      <c r="E1097" s="36">
        <f t="shared" si="20"/>
        <v>0.97677958327900671</v>
      </c>
      <c r="F1097" s="6">
        <f t="shared" si="20"/>
        <v>0.9653005764176219</v>
      </c>
      <c r="G1097" s="6">
        <f t="shared" si="20"/>
        <v>0.90343513716658252</v>
      </c>
      <c r="H1097" s="6">
        <f t="shared" si="20"/>
        <v>0.9524663934929678</v>
      </c>
      <c r="I1097" s="6">
        <f t="shared" si="20"/>
        <v>0.96063477022284316</v>
      </c>
      <c r="J1097" s="6">
        <f t="shared" si="20"/>
        <v>0.83325939573895136</v>
      </c>
      <c r="K1097" s="6">
        <f t="shared" si="20"/>
        <v>0.95666243971353004</v>
      </c>
      <c r="L1097" s="6">
        <f t="shared" si="20"/>
        <v>0.8999402824821815</v>
      </c>
      <c r="M1097" s="6">
        <f t="shared" si="20"/>
        <v>0.75364877201546565</v>
      </c>
      <c r="N1097" s="6">
        <f t="shared" si="20"/>
        <v>0.72708352484904704</v>
      </c>
      <c r="O1097" s="6">
        <f t="shared" si="20"/>
        <v>0.80191834310544097</v>
      </c>
      <c r="P1097" s="6">
        <f t="shared" si="20"/>
        <v>-0.40514631600252921</v>
      </c>
      <c r="Q1097" s="24"/>
      <c r="R1097" s="34">
        <f t="shared" ref="R1097:Z1097" si="21">CORREL(R$3:R$1092,$R3:$R1092)</f>
        <v>0.99999999999999989</v>
      </c>
      <c r="S1097" s="6">
        <f t="shared" si="21"/>
        <v>0.98824675148656738</v>
      </c>
      <c r="T1097" s="6">
        <f t="shared" si="21"/>
        <v>0.87964897663248731</v>
      </c>
      <c r="U1097" s="6">
        <f t="shared" si="21"/>
        <v>0.78735599535034329</v>
      </c>
      <c r="V1097" s="6">
        <f t="shared" si="21"/>
        <v>0.98295424123621966</v>
      </c>
      <c r="W1097" s="6">
        <f t="shared" si="21"/>
        <v>0.92406332965182458</v>
      </c>
      <c r="X1097" s="6">
        <f t="shared" si="21"/>
        <v>0.88765694367395409</v>
      </c>
      <c r="Y1097" s="6">
        <f t="shared" ref="Y1097" si="22">CORREL(Y$3:Y$1092,$R3:$R1092)</f>
        <v>0.76474926596192572</v>
      </c>
      <c r="Z1097" s="6">
        <f t="shared" si="21"/>
        <v>0.47511966123469185</v>
      </c>
      <c r="AA1097" s="24"/>
      <c r="AB1097" s="6">
        <f ca="1">CORREL(AB$3:AB$1092,$R3:$R1092)</f>
        <v>0.80274731696103552</v>
      </c>
      <c r="AC1097" s="6">
        <f>CORREL(AC$3:AC$1092,$R3:$R1092)</f>
        <v>0.62634106016025393</v>
      </c>
      <c r="AD1097" s="24"/>
      <c r="AE1097" s="13">
        <f ca="1">AVERAGE(B1097:AC1097)</f>
        <v>0.81487590164113277</v>
      </c>
      <c r="AF1097" s="13">
        <f ca="1">MEDIAN(B1097:AC1097)</f>
        <v>0.89920082049270966</v>
      </c>
    </row>
    <row r="1098" spans="1:32" s="6" customFormat="1">
      <c r="A1098" s="45" t="s">
        <v>2</v>
      </c>
      <c r="B1098" s="6">
        <f t="shared" ref="B1098:P1098" si="23">CORREL(B$3:B$1092,$S3:$S1092)</f>
        <v>0.91708242884740787</v>
      </c>
      <c r="C1098" s="6">
        <f t="shared" si="23"/>
        <v>0.91902999166967581</v>
      </c>
      <c r="D1098" s="6">
        <f t="shared" si="23"/>
        <v>0.88605942270047611</v>
      </c>
      <c r="E1098" s="6">
        <f t="shared" si="23"/>
        <v>0.9724375117508407</v>
      </c>
      <c r="F1098" s="6">
        <f t="shared" si="23"/>
        <v>0.96401308576538491</v>
      </c>
      <c r="G1098" s="6">
        <f t="shared" si="23"/>
        <v>0.9031989477335054</v>
      </c>
      <c r="H1098" s="6">
        <f t="shared" si="23"/>
        <v>0.96010177200807389</v>
      </c>
      <c r="I1098" s="6">
        <f t="shared" si="23"/>
        <v>0.9624712754986976</v>
      </c>
      <c r="J1098" s="6">
        <f t="shared" si="23"/>
        <v>0.80881871205515121</v>
      </c>
      <c r="K1098" s="6">
        <f t="shared" si="23"/>
        <v>0.95054855383676973</v>
      </c>
      <c r="L1098" s="6">
        <f t="shared" si="23"/>
        <v>0.90790471876613121</v>
      </c>
      <c r="M1098" s="6">
        <f t="shared" si="23"/>
        <v>0.71141577093988151</v>
      </c>
      <c r="N1098" s="6">
        <f t="shared" si="23"/>
        <v>0.69384263894734766</v>
      </c>
      <c r="O1098" s="6">
        <f t="shared" si="23"/>
        <v>0.78462608288407731</v>
      </c>
      <c r="P1098" s="6">
        <f t="shared" si="23"/>
        <v>-0.37321129996148317</v>
      </c>
      <c r="Q1098" s="24"/>
      <c r="R1098" s="6">
        <f t="shared" ref="R1098:Z1098" si="24">CORREL(R$3:R$1092,$S3:$S1092)</f>
        <v>0.98824675148656738</v>
      </c>
      <c r="S1098" s="34">
        <f t="shared" si="24"/>
        <v>1</v>
      </c>
      <c r="T1098" s="6">
        <f t="shared" si="24"/>
        <v>0.8668348221044252</v>
      </c>
      <c r="U1098" s="6">
        <f t="shared" si="24"/>
        <v>0.76926163746482079</v>
      </c>
      <c r="V1098" s="6">
        <f t="shared" si="24"/>
        <v>0.96579096266540443</v>
      </c>
      <c r="W1098" s="6">
        <f t="shared" si="24"/>
        <v>0.91762284017186124</v>
      </c>
      <c r="X1098" s="6">
        <f t="shared" si="24"/>
        <v>0.85820457213575896</v>
      </c>
      <c r="Y1098" s="6">
        <f t="shared" ref="Y1098" si="25">CORREL(Y$3:Y$1092,$S3:$S1092)</f>
        <v>0.78402401135531408</v>
      </c>
      <c r="Z1098" s="6">
        <f t="shared" si="24"/>
        <v>0.48846610722273337</v>
      </c>
      <c r="AA1098" s="24"/>
      <c r="AB1098" s="6">
        <f ca="1">CORREL(AB$3:AB$1092,$S3:$S1092)</f>
        <v>0.77259312910950273</v>
      </c>
      <c r="AC1098" s="6">
        <f>CORREL(AC$3:AC$1092,$S3:$S1092)</f>
        <v>0.65855109990817551</v>
      </c>
      <c r="AD1098" s="24"/>
      <c r="AE1098" s="13">
        <f t="shared" ref="AE1098:AE1107" ca="1" si="26">AVERAGE(B1098:AC1098)</f>
        <v>0.80915136719486547</v>
      </c>
      <c r="AF1098" s="13">
        <f t="shared" ref="AF1098:AF1107" ca="1" si="27">MEDIAN(B1098:AC1098)</f>
        <v>0.89462918521699075</v>
      </c>
    </row>
    <row r="1099" spans="1:32" s="6" customFormat="1">
      <c r="A1099" s="45" t="s">
        <v>3</v>
      </c>
      <c r="B1099" s="6">
        <f>CORREL(B$3:B$1092,$T3:$T1092)</f>
        <v>0.70323544088772683</v>
      </c>
      <c r="C1099" s="6">
        <f t="shared" ref="C1099:AC1099" si="28">CORREL(C$3:C$1092,$T3:$T1092)</f>
        <v>0.69668753077550061</v>
      </c>
      <c r="D1099" s="6">
        <f t="shared" si="28"/>
        <v>0.69791755123983146</v>
      </c>
      <c r="E1099" s="6">
        <f t="shared" si="28"/>
        <v>0.79625556959614474</v>
      </c>
      <c r="F1099" s="6">
        <f t="shared" si="28"/>
        <v>0.78712975858418455</v>
      </c>
      <c r="G1099" s="6">
        <f t="shared" si="28"/>
        <v>0.69911670111369828</v>
      </c>
      <c r="H1099" s="6">
        <f t="shared" si="28"/>
        <v>0.8200287373152344</v>
      </c>
      <c r="I1099" s="6">
        <f t="shared" si="28"/>
        <v>0.83838511036975183</v>
      </c>
      <c r="J1099" s="6">
        <f t="shared" si="28"/>
        <v>0.7902822156788839</v>
      </c>
      <c r="K1099" s="6">
        <f t="shared" si="28"/>
        <v>0.8235872608624798</v>
      </c>
      <c r="L1099" s="6">
        <f t="shared" si="28"/>
        <v>0.78679191082539823</v>
      </c>
      <c r="M1099" s="6">
        <f t="shared" si="28"/>
        <v>0.81781491470262246</v>
      </c>
      <c r="N1099" s="6">
        <f t="shared" si="28"/>
        <v>0.85167628089844916</v>
      </c>
      <c r="O1099" s="6">
        <f t="shared" si="28"/>
        <v>0.77527647252674492</v>
      </c>
      <c r="P1099" s="6">
        <f t="shared" si="28"/>
        <v>-0.52836576111438416</v>
      </c>
      <c r="Q1099" s="24"/>
      <c r="R1099" s="6">
        <f t="shared" si="28"/>
        <v>0.87964897663248731</v>
      </c>
      <c r="S1099" s="6">
        <f t="shared" si="28"/>
        <v>0.8668348221044252</v>
      </c>
      <c r="T1099" s="34">
        <f t="shared" si="28"/>
        <v>0.99999999999999989</v>
      </c>
      <c r="U1099" s="6">
        <f t="shared" si="28"/>
        <v>0.88839773406268885</v>
      </c>
      <c r="V1099" s="6">
        <f t="shared" si="28"/>
        <v>0.81664393080914166</v>
      </c>
      <c r="W1099" s="6">
        <f t="shared" si="28"/>
        <v>0.92915128866931118</v>
      </c>
      <c r="X1099" s="6">
        <f t="shared" si="28"/>
        <v>0.8545021879486846</v>
      </c>
      <c r="Y1099" s="6">
        <f t="shared" ref="Y1099" si="29">CORREL(Y$3:Y$1092,$T3:$T1092)</f>
        <v>0.84385866566796452</v>
      </c>
      <c r="Z1099" s="6">
        <f t="shared" si="28"/>
        <v>0.56111579218592789</v>
      </c>
      <c r="AA1099" s="24"/>
      <c r="AB1099" s="6">
        <f t="shared" ca="1" si="28"/>
        <v>0.657087094454051</v>
      </c>
      <c r="AC1099" s="6">
        <f t="shared" si="28"/>
        <v>0.33627614902514219</v>
      </c>
      <c r="AD1099" s="24"/>
      <c r="AE1099" s="13">
        <f t="shared" ca="1" si="26"/>
        <v>0.73035908983931119</v>
      </c>
      <c r="AF1099" s="13">
        <f t="shared" ca="1" si="27"/>
        <v>0.8064497502026432</v>
      </c>
    </row>
    <row r="1100" spans="1:32" s="6" customFormat="1">
      <c r="A1100" s="45" t="s">
        <v>4</v>
      </c>
      <c r="B1100" s="6">
        <f>CORREL(B$3:B$1092,$U3:$U1092)</f>
        <v>0.56935532925927512</v>
      </c>
      <c r="C1100" s="6">
        <f t="shared" ref="C1100:AC1100" si="30">CORREL(C$3:C$1092,$U3:$U1092)</f>
        <v>0.53643337794997037</v>
      </c>
      <c r="D1100" s="6">
        <f t="shared" si="30"/>
        <v>0.50395803630119607</v>
      </c>
      <c r="E1100" s="6">
        <f t="shared" si="30"/>
        <v>0.69112662683516057</v>
      </c>
      <c r="F1100" s="6">
        <f t="shared" si="30"/>
        <v>0.63448946316005506</v>
      </c>
      <c r="G1100" s="6">
        <f t="shared" si="30"/>
        <v>0.55709193243354072</v>
      </c>
      <c r="H1100" s="6">
        <f t="shared" si="30"/>
        <v>0.70754248423429977</v>
      </c>
      <c r="I1100" s="6">
        <f t="shared" si="30"/>
        <v>0.77594914286089411</v>
      </c>
      <c r="J1100" s="6">
        <f t="shared" si="30"/>
        <v>0.73902118961647545</v>
      </c>
      <c r="K1100" s="6">
        <f t="shared" si="30"/>
        <v>0.7752659334188049</v>
      </c>
      <c r="L1100" s="6">
        <f t="shared" si="30"/>
        <v>0.76199235772196972</v>
      </c>
      <c r="M1100" s="6">
        <f t="shared" si="30"/>
        <v>0.60377920450997113</v>
      </c>
      <c r="N1100" s="6">
        <f t="shared" si="30"/>
        <v>0.56667907915218951</v>
      </c>
      <c r="O1100" s="6">
        <f t="shared" si="30"/>
        <v>0.82777093552858405</v>
      </c>
      <c r="P1100" s="6">
        <f t="shared" si="30"/>
        <v>-0.26548940589887782</v>
      </c>
      <c r="Q1100" s="24"/>
      <c r="R1100" s="6">
        <f t="shared" si="30"/>
        <v>0.78735599535034329</v>
      </c>
      <c r="S1100" s="6">
        <f t="shared" si="30"/>
        <v>0.76926163746482079</v>
      </c>
      <c r="T1100" s="6">
        <f t="shared" si="30"/>
        <v>0.88839773406268885</v>
      </c>
      <c r="U1100" s="34">
        <f t="shared" si="30"/>
        <v>0.99999999999999989</v>
      </c>
      <c r="V1100" s="6">
        <f t="shared" si="30"/>
        <v>0.71756486572713918</v>
      </c>
      <c r="W1100" s="6">
        <f t="shared" si="30"/>
        <v>0.8631116581502325</v>
      </c>
      <c r="X1100" s="6">
        <f t="shared" si="30"/>
        <v>0.80886655433735133</v>
      </c>
      <c r="Y1100" s="6">
        <f t="shared" ref="Y1100" si="31">CORREL(Y$3:Y$1092,$U3:$U1092)</f>
        <v>0.82776533863120538</v>
      </c>
      <c r="Z1100" s="6">
        <f t="shared" si="30"/>
        <v>0.73085486272968114</v>
      </c>
      <c r="AA1100" s="24"/>
      <c r="AB1100" s="6">
        <f t="shared" ca="1" si="30"/>
        <v>0.18984458347636138</v>
      </c>
      <c r="AC1100" s="6">
        <f t="shared" si="30"/>
        <v>0.52728341051478889</v>
      </c>
      <c r="AD1100" s="24"/>
      <c r="AE1100" s="13">
        <f t="shared" ca="1" si="26"/>
        <v>0.65751047413569697</v>
      </c>
      <c r="AF1100" s="13">
        <f t="shared" ca="1" si="27"/>
        <v>0.72420986422841016</v>
      </c>
    </row>
    <row r="1101" spans="1:32" s="6" customFormat="1">
      <c r="A1101" s="45" t="s">
        <v>5</v>
      </c>
      <c r="B1101" s="6">
        <f>CORREL(B$3:B$1092,$V3:$V1092)</f>
        <v>0.95250746787575102</v>
      </c>
      <c r="C1101" s="6">
        <f t="shared" ref="C1101:AC1101" si="32">CORREL(C$3:C$1092,$V3:$V1092)</f>
        <v>0.95348730765643996</v>
      </c>
      <c r="D1101" s="6">
        <f t="shared" si="32"/>
        <v>0.93885895887866855</v>
      </c>
      <c r="E1101" s="6">
        <f t="shared" si="32"/>
        <v>0.98967202554959288</v>
      </c>
      <c r="F1101" s="6">
        <f t="shared" si="32"/>
        <v>0.98130728208163054</v>
      </c>
      <c r="G1101" s="6">
        <f t="shared" si="32"/>
        <v>0.92310286423403431</v>
      </c>
      <c r="H1101" s="6">
        <f t="shared" si="32"/>
        <v>0.9204636875074157</v>
      </c>
      <c r="I1101" s="6">
        <f t="shared" si="32"/>
        <v>0.94046752657978028</v>
      </c>
      <c r="J1101" s="6">
        <f t="shared" si="32"/>
        <v>0.81516752368405521</v>
      </c>
      <c r="K1101" s="6">
        <f t="shared" si="32"/>
        <v>0.92851636986179309</v>
      </c>
      <c r="L1101" s="6">
        <f t="shared" si="32"/>
        <v>0.87561615621887789</v>
      </c>
      <c r="M1101" s="6">
        <f t="shared" si="32"/>
        <v>0.79365106425649001</v>
      </c>
      <c r="N1101" s="6">
        <f t="shared" si="32"/>
        <v>0.72444684669413539</v>
      </c>
      <c r="O1101" s="6">
        <f t="shared" si="32"/>
        <v>0.73901451875580004</v>
      </c>
      <c r="P1101" s="6">
        <f t="shared" si="32"/>
        <v>-0.3715274675097594</v>
      </c>
      <c r="Q1101" s="24"/>
      <c r="R1101" s="6">
        <f t="shared" si="32"/>
        <v>0.98295424123621966</v>
      </c>
      <c r="S1101" s="6">
        <f t="shared" si="32"/>
        <v>0.96579096266540443</v>
      </c>
      <c r="T1101" s="6">
        <f t="shared" si="32"/>
        <v>0.81664393080914166</v>
      </c>
      <c r="U1101" s="6">
        <f t="shared" si="32"/>
        <v>0.71756486572713918</v>
      </c>
      <c r="V1101" s="34">
        <f t="shared" si="32"/>
        <v>1</v>
      </c>
      <c r="W1101" s="6">
        <f t="shared" si="32"/>
        <v>0.86833671768548915</v>
      </c>
      <c r="X1101" s="6">
        <f t="shared" si="32"/>
        <v>0.8554452531132114</v>
      </c>
      <c r="Y1101" s="6">
        <f t="shared" ref="Y1101" si="33">CORREL(Y$3:Y$1092,$V3:$V1092)</f>
        <v>0.72295838216554242</v>
      </c>
      <c r="Z1101" s="6">
        <f t="shared" si="32"/>
        <v>0.44510767078086377</v>
      </c>
      <c r="AA1101" s="24"/>
      <c r="AB1101" s="6">
        <f t="shared" ca="1" si="32"/>
        <v>0.78871190611489517</v>
      </c>
      <c r="AC1101" s="6">
        <f t="shared" si="32"/>
        <v>0.63106158432847925</v>
      </c>
      <c r="AD1101" s="24"/>
      <c r="AE1101" s="13">
        <f t="shared" ca="1" si="26"/>
        <v>0.80382029411350353</v>
      </c>
      <c r="AF1101" s="13">
        <f t="shared" ca="1" si="27"/>
        <v>0.87197643695218352</v>
      </c>
    </row>
    <row r="1102" spans="1:32" s="6" customFormat="1">
      <c r="A1102" s="45" t="s">
        <v>6</v>
      </c>
      <c r="B1102" s="6">
        <f>CORREL(B$3:B$1092,$W3:$W1092)</f>
        <v>0.71480046423509003</v>
      </c>
      <c r="C1102" s="6">
        <f t="shared" ref="C1102:AC1102" si="34">CORREL(C$3:C$1092,$W3:$W1092)</f>
        <v>0.74299334842995235</v>
      </c>
      <c r="D1102" s="6">
        <f t="shared" si="34"/>
        <v>0.7251020045962121</v>
      </c>
      <c r="E1102" s="6">
        <f t="shared" si="34"/>
        <v>0.87414443438883949</v>
      </c>
      <c r="F1102" s="6">
        <f t="shared" si="34"/>
        <v>0.8501518331735779</v>
      </c>
      <c r="G1102" s="6">
        <f t="shared" si="34"/>
        <v>0.72502952801152976</v>
      </c>
      <c r="H1102" s="6">
        <f t="shared" si="34"/>
        <v>0.91466427096471814</v>
      </c>
      <c r="I1102" s="6">
        <f t="shared" si="34"/>
        <v>0.92681683893965905</v>
      </c>
      <c r="J1102" s="6">
        <f t="shared" si="34"/>
        <v>0.76963364970433168</v>
      </c>
      <c r="K1102" s="6">
        <f t="shared" si="34"/>
        <v>0.94339702210364196</v>
      </c>
      <c r="L1102" s="6">
        <f t="shared" si="34"/>
        <v>0.83683633116704548</v>
      </c>
      <c r="M1102" s="6">
        <f t="shared" si="34"/>
        <v>0.84423194935672308</v>
      </c>
      <c r="N1102" s="6">
        <f t="shared" si="34"/>
        <v>0.86835265214281865</v>
      </c>
      <c r="O1102" s="6">
        <f t="shared" si="34"/>
        <v>0.8597035984872502</v>
      </c>
      <c r="P1102" s="36">
        <f t="shared" si="34"/>
        <v>-0.77245255060274465</v>
      </c>
      <c r="Q1102" s="46"/>
      <c r="R1102" s="6">
        <f t="shared" si="34"/>
        <v>0.92406332965182458</v>
      </c>
      <c r="S1102" s="6">
        <f t="shared" si="34"/>
        <v>0.91762284017186124</v>
      </c>
      <c r="T1102" s="6">
        <f t="shared" si="34"/>
        <v>0.92915128866931118</v>
      </c>
      <c r="U1102" s="6">
        <f t="shared" si="34"/>
        <v>0.8631116581502325</v>
      </c>
      <c r="V1102" s="6">
        <f t="shared" si="34"/>
        <v>0.86833671768548915</v>
      </c>
      <c r="W1102" s="34">
        <f t="shared" si="34"/>
        <v>1</v>
      </c>
      <c r="X1102" s="6">
        <f t="shared" si="34"/>
        <v>0.9632800721791589</v>
      </c>
      <c r="Y1102" s="6">
        <f t="shared" ref="Y1102" si="35">CORREL(Y$3:Y$1092,$W3:$W1092)</f>
        <v>0.82948347328631788</v>
      </c>
      <c r="Z1102" s="6">
        <f t="shared" si="34"/>
        <v>0.14905753668720115</v>
      </c>
      <c r="AA1102" s="46"/>
      <c r="AB1102" s="6">
        <f t="shared" ca="1" si="34"/>
        <v>0.62277238351187525</v>
      </c>
      <c r="AC1102" s="6">
        <f t="shared" si="34"/>
        <v>-3.1608770946993103E-2</v>
      </c>
      <c r="AD1102" s="46"/>
      <c r="AE1102" s="13">
        <f t="shared" ca="1" si="26"/>
        <v>0.72533368862095871</v>
      </c>
      <c r="AF1102" s="13">
        <f t="shared" ca="1" si="27"/>
        <v>0.85492771583041405</v>
      </c>
    </row>
    <row r="1103" spans="1:32" s="6" customFormat="1">
      <c r="A1103" s="45" t="s">
        <v>7</v>
      </c>
      <c r="B1103" s="6">
        <f>CORREL(B$3:B$1092,$X3:$X1092)</f>
        <v>0.71688415823448426</v>
      </c>
      <c r="C1103" s="6">
        <f t="shared" ref="C1103:AC1103" si="36">CORREL(C$3:C$1092,$X3:$X1092)</f>
        <v>0.74282750554965638</v>
      </c>
      <c r="D1103" s="6">
        <f t="shared" si="36"/>
        <v>0.74954293677908079</v>
      </c>
      <c r="E1103" s="6">
        <f t="shared" si="36"/>
        <v>0.83095903251684422</v>
      </c>
      <c r="F1103" s="6">
        <f t="shared" si="36"/>
        <v>0.8921052116307373</v>
      </c>
      <c r="G1103" s="6">
        <f t="shared" si="36"/>
        <v>0.68475406534068783</v>
      </c>
      <c r="H1103" s="6">
        <f t="shared" si="36"/>
        <v>0.78452008304279386</v>
      </c>
      <c r="I1103" s="6">
        <f t="shared" si="36"/>
        <v>0.87866378447185089</v>
      </c>
      <c r="J1103" s="6">
        <f t="shared" si="36"/>
        <v>0.72813619785289307</v>
      </c>
      <c r="K1103" s="6">
        <f t="shared" si="36"/>
        <v>0.82279326704895206</v>
      </c>
      <c r="L1103" s="6">
        <f t="shared" si="36"/>
        <v>0.68713169283433151</v>
      </c>
      <c r="M1103" s="6">
        <f t="shared" si="36"/>
        <v>0.75165752515218709</v>
      </c>
      <c r="N1103" s="6">
        <f t="shared" si="36"/>
        <v>0.69941672423592038</v>
      </c>
      <c r="O1103" s="6">
        <f t="shared" si="36"/>
        <v>0.85233225914216559</v>
      </c>
      <c r="P1103" s="6">
        <f t="shared" si="36"/>
        <v>-0.50427550023953993</v>
      </c>
      <c r="Q1103" s="24"/>
      <c r="R1103" s="6">
        <f t="shared" si="36"/>
        <v>0.88765694367395409</v>
      </c>
      <c r="S1103" s="6">
        <f t="shared" si="36"/>
        <v>0.85820457213575896</v>
      </c>
      <c r="T1103" s="6">
        <f t="shared" si="36"/>
        <v>0.8545021879486846</v>
      </c>
      <c r="U1103" s="6">
        <f t="shared" si="36"/>
        <v>0.80886655433735133</v>
      </c>
      <c r="V1103" s="6">
        <f t="shared" si="36"/>
        <v>0.8554452531132114</v>
      </c>
      <c r="W1103" s="6">
        <f t="shared" si="36"/>
        <v>0.9632800721791589</v>
      </c>
      <c r="X1103" s="34">
        <f t="shared" si="36"/>
        <v>1</v>
      </c>
      <c r="Y1103" s="6">
        <f t="shared" ref="Y1103" si="37">CORREL(Y$3:Y$1092,$X3:$X1092)</f>
        <v>0.67212310928067442</v>
      </c>
      <c r="Z1103" s="6">
        <f t="shared" si="36"/>
        <v>0.4062308674890257</v>
      </c>
      <c r="AA1103" s="24"/>
      <c r="AB1103" s="6">
        <f t="shared" ca="1" si="36"/>
        <v>0.73163209453888067</v>
      </c>
      <c r="AC1103" s="6">
        <f t="shared" si="36"/>
        <v>0.32620577198306133</v>
      </c>
      <c r="AD1103" s="24"/>
      <c r="AE1103" s="13">
        <f t="shared" ca="1" si="26"/>
        <v>0.71852293731818506</v>
      </c>
      <c r="AF1103" s="13">
        <f t="shared" ca="1" si="27"/>
        <v>0.76808880409749047</v>
      </c>
    </row>
    <row r="1104" spans="1:32" s="6" customFormat="1">
      <c r="A1104" s="45" t="s">
        <v>8</v>
      </c>
      <c r="B1104" s="6">
        <f>CORREL(B$3:B$1092,$Y3:$Y1092)</f>
        <v>0.67714147470048214</v>
      </c>
      <c r="C1104" s="6">
        <f t="shared" ref="C1104:AC1104" si="38">CORREL(C$3:C$1092,$Y3:$Y1092)</f>
        <v>0.62108807744612415</v>
      </c>
      <c r="D1104" s="6">
        <f t="shared" si="38"/>
        <v>0.55379411652063859</v>
      </c>
      <c r="E1104" s="6">
        <f t="shared" si="38"/>
        <v>0.71876748641339905</v>
      </c>
      <c r="F1104" s="6">
        <f t="shared" si="38"/>
        <v>0.67754604363463333</v>
      </c>
      <c r="G1104" s="6">
        <f t="shared" si="38"/>
        <v>0.61935296713535282</v>
      </c>
      <c r="H1104" s="6">
        <f t="shared" si="38"/>
        <v>0.74864784201949053</v>
      </c>
      <c r="I1104" s="6">
        <f t="shared" si="38"/>
        <v>0.74643545254917698</v>
      </c>
      <c r="J1104" s="6">
        <f t="shared" si="38"/>
        <v>0.56639662341336217</v>
      </c>
      <c r="K1104" s="6">
        <f t="shared" si="38"/>
        <v>0.76364382207127779</v>
      </c>
      <c r="L1104" s="6">
        <f t="shared" si="38"/>
        <v>0.79734537528460125</v>
      </c>
      <c r="M1104" s="6">
        <f t="shared" si="38"/>
        <v>0.43740712234664286</v>
      </c>
      <c r="N1104" s="6">
        <f t="shared" si="38"/>
        <v>0.3470720912322966</v>
      </c>
      <c r="O1104" s="6">
        <f t="shared" si="38"/>
        <v>0.81010908364111689</v>
      </c>
      <c r="P1104" s="36">
        <f t="shared" si="38"/>
        <v>4.1606852115581988E-2</v>
      </c>
      <c r="Q1104" s="24"/>
      <c r="R1104" s="6">
        <f t="shared" si="38"/>
        <v>0.76474926596192572</v>
      </c>
      <c r="S1104" s="6">
        <f t="shared" si="38"/>
        <v>0.78402401135531408</v>
      </c>
      <c r="T1104" s="6">
        <f t="shared" si="38"/>
        <v>0.84385866566796452</v>
      </c>
      <c r="U1104" s="6">
        <f t="shared" si="38"/>
        <v>0.82776533863120538</v>
      </c>
      <c r="V1104" s="6">
        <f t="shared" si="38"/>
        <v>0.72295838216554242</v>
      </c>
      <c r="W1104" s="6">
        <f t="shared" si="38"/>
        <v>0.82948347328631788</v>
      </c>
      <c r="X1104" s="6">
        <f t="shared" si="38"/>
        <v>0.67212310928067442</v>
      </c>
      <c r="Y1104" s="34">
        <f t="shared" si="38"/>
        <v>0.99999999999999989</v>
      </c>
      <c r="Z1104" s="6">
        <f t="shared" si="38"/>
        <v>0.8840971535948382</v>
      </c>
      <c r="AA1104" s="24"/>
      <c r="AB1104" s="6">
        <f t="shared" ca="1" si="38"/>
        <v>0.60325935538560738</v>
      </c>
      <c r="AC1104" s="6">
        <f t="shared" si="38"/>
        <v>0.77923418784974952</v>
      </c>
      <c r="AD1104" s="46"/>
      <c r="AE1104" s="13">
        <f t="shared" ref="AE1104:AE1105" ca="1" si="39">AVERAGE(B1104:AC1104)</f>
        <v>0.68607336052705059</v>
      </c>
      <c r="AF1104" s="13">
        <f t="shared" ref="AF1104:AF1105" ca="1" si="40">MEDIAN(B1104:AC1104)</f>
        <v>0.73469691735735965</v>
      </c>
    </row>
    <row r="1105" spans="1:32" s="6" customFormat="1">
      <c r="A1105" s="45" t="s">
        <v>41</v>
      </c>
      <c r="B1105" s="6">
        <f>CORREL(B$3:B$1092,$Z3:$Z1092)</f>
        <v>0.43741659344370093</v>
      </c>
      <c r="C1105" s="6">
        <f t="shared" ref="C1105:P1105" si="41">CORREL(C$3:C$1092,$Z3:$Z1092)</f>
        <v>0.35376859461949323</v>
      </c>
      <c r="D1105" s="6">
        <f t="shared" si="41"/>
        <v>0.31848241290715151</v>
      </c>
      <c r="E1105" s="6">
        <f t="shared" si="41"/>
        <v>0.38836201980691165</v>
      </c>
      <c r="F1105" s="6">
        <f t="shared" si="41"/>
        <v>0.21630889859727556</v>
      </c>
      <c r="G1105" s="6">
        <f t="shared" si="41"/>
        <v>0.37087259467561318</v>
      </c>
      <c r="H1105" s="6">
        <f t="shared" si="41"/>
        <v>0.4375727956559371</v>
      </c>
      <c r="I1105" s="6">
        <f t="shared" si="41"/>
        <v>0.43932863723578991</v>
      </c>
      <c r="J1105" s="6">
        <f t="shared" si="41"/>
        <v>0.45971848618566374</v>
      </c>
      <c r="K1105" s="6">
        <f t="shared" si="41"/>
        <v>0.44317668800461452</v>
      </c>
      <c r="L1105" s="6">
        <f t="shared" si="41"/>
        <v>0.57372579450653638</v>
      </c>
      <c r="M1105" s="6">
        <f t="shared" si="41"/>
        <v>0.29721091090194574</v>
      </c>
      <c r="N1105" s="6">
        <f t="shared" si="41"/>
        <v>0.31759327671540272</v>
      </c>
      <c r="O1105" s="6">
        <f t="shared" si="41"/>
        <v>0.56768779619296161</v>
      </c>
      <c r="P1105" s="6">
        <f t="shared" si="41"/>
        <v>0.23031604721217211</v>
      </c>
      <c r="Q1105" s="24"/>
      <c r="R1105" s="6">
        <f t="shared" ref="R1105:Z1105" si="42">CORREL(R$3:R$1092,$Z3:$Z1092)</f>
        <v>0.47511966123469185</v>
      </c>
      <c r="S1105" s="6">
        <f t="shared" si="42"/>
        <v>0.48846610722273337</v>
      </c>
      <c r="T1105" s="6">
        <f t="shared" si="42"/>
        <v>0.56111579218592789</v>
      </c>
      <c r="U1105" s="6">
        <f t="shared" si="42"/>
        <v>0.73085486272968114</v>
      </c>
      <c r="V1105" s="6">
        <f t="shared" si="42"/>
        <v>0.44510767078086377</v>
      </c>
      <c r="W1105" s="6">
        <f t="shared" si="42"/>
        <v>0.14905753668720115</v>
      </c>
      <c r="X1105" s="6">
        <f t="shared" si="42"/>
        <v>0.4062308674890257</v>
      </c>
      <c r="Y1105" s="6">
        <f t="shared" si="42"/>
        <v>0.8840971535948382</v>
      </c>
      <c r="Z1105" s="34">
        <f t="shared" si="42"/>
        <v>1.0000000000000002</v>
      </c>
      <c r="AA1105" s="24"/>
      <c r="AB1105" s="6">
        <f t="shared" ref="AB1105:AC1105" ca="1" si="43">CORREL(AB$3:AB$1092,$Z3:$Z1092)</f>
        <v>0.72584560735919323</v>
      </c>
      <c r="AC1105" s="6">
        <f t="shared" si="43"/>
        <v>0.7069482443752968</v>
      </c>
      <c r="AD1105" s="46"/>
      <c r="AE1105" s="13">
        <f t="shared" ca="1" si="39"/>
        <v>0.47786096347387019</v>
      </c>
      <c r="AF1105" s="13">
        <f t="shared" ca="1" si="40"/>
        <v>0.44125266262020224</v>
      </c>
    </row>
    <row r="1106" spans="1:32" s="20" customFormat="1">
      <c r="A1106" s="47" t="s">
        <v>0</v>
      </c>
      <c r="B1106" s="20">
        <f ca="1">CORREL(B$3:B$1092,$AB3:$AB1092)</f>
        <v>0.7094590961937709</v>
      </c>
      <c r="C1106" s="20">
        <f ca="1">CORREL(C$3:C$1092,$AB3:$AB1092)</f>
        <v>0.71819928439128145</v>
      </c>
      <c r="D1106" s="20">
        <f ca="1">CORREL(D$3:D$1092,$AB3:$AB1092)</f>
        <v>0.72750613343628012</v>
      </c>
      <c r="E1106" s="20">
        <f ca="1">CORREL(E$3:E$1092,$AB3:$AB1092)</f>
        <v>0.78906879563944254</v>
      </c>
      <c r="F1106" s="20">
        <f ca="1">CORREL(F$3:F$1092,$AB3:$AB1092)</f>
        <v>0.74528191979066105</v>
      </c>
      <c r="G1106" s="20">
        <f ca="1">CORREL(G$3:G$1092,$AB3:$AB1092)</f>
        <v>0.78394136012329885</v>
      </c>
      <c r="H1106" s="20">
        <f ca="1">CORREL(H$3:H$1092,$AB3:$AB1092)</f>
        <v>0.74205922683959002</v>
      </c>
      <c r="I1106" s="20">
        <f ca="1">CORREL(I$3:I$1092,$AB3:$AB1092)</f>
        <v>0.68328995768289591</v>
      </c>
      <c r="J1106" s="20">
        <f ca="1">CORREL(J$3:J$1092,$AB3:$AB1092)</f>
        <v>0.40824083797154298</v>
      </c>
      <c r="K1106" s="20">
        <f ca="1">CORREL(K$3:K$1092,$AB3:$AB1092)</f>
        <v>0.50651738381543865</v>
      </c>
      <c r="L1106" s="20">
        <f ca="1">CORREL(L$3:L$1092,$AB3:$AB1092)</f>
        <v>0.57746827548427238</v>
      </c>
      <c r="M1106" s="20">
        <f ca="1">CORREL(M$3:M$1092,$AB3:$AB1092)</f>
        <v>0.63523785723162274</v>
      </c>
      <c r="N1106" s="20">
        <f ca="1">CORREL(N$3:N$1092,$AB3:$AB1092)</f>
        <v>0.53326927442911132</v>
      </c>
      <c r="O1106" s="20">
        <f ca="1">CORREL(O$3:O$1092,$AB3:$AB1092)</f>
        <v>0.64393458030742468</v>
      </c>
      <c r="P1106" s="20">
        <f ca="1">CORREL(P$3:P$1092,$AB3:$AB1092)</f>
        <v>0.41824566020194576</v>
      </c>
      <c r="Q1106" s="22"/>
      <c r="R1106" s="20">
        <f ca="1">CORREL(R$3:R$1092,$AB3:$AB1092)</f>
        <v>0.80274731696103552</v>
      </c>
      <c r="S1106" s="20">
        <f ca="1">CORREL(S$3:S$1092,$AB3:$AB1092)</f>
        <v>0.77259312910950273</v>
      </c>
      <c r="T1106" s="20">
        <f ca="1">CORREL(T$3:T$1092,$AB3:$AB1092)</f>
        <v>0.657087094454051</v>
      </c>
      <c r="U1106" s="48">
        <f ca="1">CORREL(U$3:U$1092,$AB3:$AB1092)</f>
        <v>0.18984458347636138</v>
      </c>
      <c r="V1106" s="20">
        <f ca="1">CORREL(V$3:V$1092,$AB3:$AB1092)</f>
        <v>0.78871190611489517</v>
      </c>
      <c r="W1106" s="20">
        <f ca="1">CORREL(W$3:W$1092,$AB3:$AB1092)</f>
        <v>0.62277238351187525</v>
      </c>
      <c r="X1106" s="20">
        <f ca="1">CORREL(X$3:X$1092,$AB3:$AB1092)</f>
        <v>0.73163209453888067</v>
      </c>
      <c r="Y1106" s="20">
        <f t="shared" ref="Y1106:Z1106" ca="1" si="44">CORREL(Y$3:Y$1092,$AB3:$AB1092)</f>
        <v>0.60325935538560738</v>
      </c>
      <c r="Z1106" s="20">
        <f t="shared" ca="1" si="44"/>
        <v>0.72584560735919323</v>
      </c>
      <c r="AA1106" s="22"/>
      <c r="AB1106" s="35">
        <f ca="1">CORREL(AB$3:AB$1092,$AB3:$AB1092)</f>
        <v>1</v>
      </c>
      <c r="AC1106" s="20">
        <f ca="1">CORREL(AC$3:AC$1092,$AB3:$AB1092)</f>
        <v>0.67582957450041603</v>
      </c>
      <c r="AD1106" s="22"/>
      <c r="AE1106" s="23">
        <f t="shared" ca="1" si="26"/>
        <v>0.66123241111347686</v>
      </c>
      <c r="AF1106" s="23">
        <f t="shared" ca="1" si="27"/>
        <v>0.69637452693833346</v>
      </c>
    </row>
    <row r="1107" spans="1:32" s="20" customFormat="1">
      <c r="A1107" s="47" t="s">
        <v>32</v>
      </c>
      <c r="B1107" s="20">
        <f>CORREL(B$3:B$1092,$AC3:$AC1092)</f>
        <v>0.7230946439621555</v>
      </c>
      <c r="C1107" s="20">
        <f>CORREL(C$3:C$1092,$AC3:$AC1092)</f>
        <v>0.60741923791260699</v>
      </c>
      <c r="D1107" s="20">
        <f>CORREL(D$3:D$1092,$AC3:$AC1092)</f>
        <v>0.51732314210569263</v>
      </c>
      <c r="E1107" s="20">
        <f>CORREL(E$3:E$1092,$AC3:$AC1092)</f>
        <v>0.60637449668334809</v>
      </c>
      <c r="F1107" s="20">
        <f>CORREL(F$3:F$1092,$AC3:$AC1092)</f>
        <v>0.43972027439170253</v>
      </c>
      <c r="G1107" s="20">
        <f>CORREL(G$3:G$1092,$AC3:$AC1092)</f>
        <v>0.65529489033081334</v>
      </c>
      <c r="H1107" s="20">
        <f>CORREL(H$3:H$1092,$AC3:$AC1092)</f>
        <v>0.68039555945873909</v>
      </c>
      <c r="I1107" s="20">
        <f>CORREL(I$3:I$1092,$AC3:$AC1092)</f>
        <v>0.54307338058345744</v>
      </c>
      <c r="J1107" s="20">
        <f>CORREL(J$3:J$1092,$AC3:$AC1092)</f>
        <v>0.47492857590601262</v>
      </c>
      <c r="K1107" s="20">
        <f>CORREL(K$3:K$1092,$AC3:$AC1092)</f>
        <v>0.67895192044007646</v>
      </c>
      <c r="L1107" s="20">
        <f>CORREL(L$3:L$1092,$AC3:$AC1092)</f>
        <v>0.79765897352664739</v>
      </c>
      <c r="M1107" s="20">
        <f>CORREL(M$3:M$1092,$AC3:$AC1092)</f>
        <v>0.22694512617148843</v>
      </c>
      <c r="N1107" s="48">
        <f>CORREL(N$3:N$1092,$AC3:$AC1092)</f>
        <v>0.15741077337260817</v>
      </c>
      <c r="O1107" s="20">
        <f>CORREL(O$3:O$1092,$AC3:$AC1092)</f>
        <v>0.54966518553540489</v>
      </c>
      <c r="P1107" s="20">
        <f>CORREL(P$3:P$1092,$AC3:$AC1092)</f>
        <v>0.23260642194661407</v>
      </c>
      <c r="Q1107" s="22"/>
      <c r="R1107" s="20">
        <f>CORREL(R$3:R$1092,$AC3:$AC1092)</f>
        <v>0.62634106016025393</v>
      </c>
      <c r="S1107" s="20">
        <f>CORREL(S$3:S$1092,$AC3:$AC1092)</f>
        <v>0.65855109990817551</v>
      </c>
      <c r="T1107" s="20">
        <f>CORREL(T$3:T$1092,$AC3:$AC1092)</f>
        <v>0.33627614902514219</v>
      </c>
      <c r="U1107" s="20">
        <f>CORREL(U$3:U$1092,$AC3:$AC1092)</f>
        <v>0.52728341051478889</v>
      </c>
      <c r="V1107" s="20">
        <f>CORREL(V$3:V$1092,$AC3:$AC1092)</f>
        <v>0.63106158432847925</v>
      </c>
      <c r="W1107" s="48">
        <f>CORREL(W$3:W$1092,$AC3:$AC1092)</f>
        <v>-3.1608770946993103E-2</v>
      </c>
      <c r="X1107" s="20">
        <f>CORREL(X$3:X$1092,$AC3:$AC1092)</f>
        <v>0.32620577198306133</v>
      </c>
      <c r="Y1107" s="20">
        <f t="shared" ref="Y1107:Z1107" si="45">CORREL(Y$3:Y$1092,$AC3:$AC1092)</f>
        <v>0.77923418784974952</v>
      </c>
      <c r="Z1107" s="20">
        <f t="shared" si="45"/>
        <v>0.7069482443752968</v>
      </c>
      <c r="AA1107" s="22"/>
      <c r="AB1107" s="20">
        <f ca="1">CORREL(AB$3:AB$1092,$AC3:$AC1092)</f>
        <v>0.67582957450041603</v>
      </c>
      <c r="AC1107" s="35">
        <f>CORREL(AC$3:AC$1092,$AC3:$AC1092)</f>
        <v>0.99999999999999989</v>
      </c>
      <c r="AD1107" s="22"/>
      <c r="AE1107" s="23">
        <f t="shared" ca="1" si="26"/>
        <v>0.54334557361637448</v>
      </c>
      <c r="AF1107" s="23">
        <f t="shared" ca="1" si="27"/>
        <v>0.60689686729797754</v>
      </c>
    </row>
    <row r="1108" spans="1:32" s="16" customFormat="1">
      <c r="A1108" s="15" t="s">
        <v>33</v>
      </c>
      <c r="B1108" s="17">
        <f ca="1">AVERAGE(B1097:B1107)</f>
        <v>0.73129202888423539</v>
      </c>
      <c r="C1108" s="17">
        <f t="shared" ref="C1108:AC1108" ca="1" si="46">AVERAGE(C1097:C1107)</f>
        <v>0.71019497051361491</v>
      </c>
      <c r="D1108" s="17">
        <f t="shared" ca="1" si="46"/>
        <v>0.68336418854258774</v>
      </c>
      <c r="E1108" s="32">
        <f t="shared" ca="1" si="46"/>
        <v>0.78490432567813917</v>
      </c>
      <c r="F1108" s="17">
        <f t="shared" ca="1" si="46"/>
        <v>0.74121403156613297</v>
      </c>
      <c r="G1108" s="17">
        <f t="shared" ca="1" si="46"/>
        <v>0.7113809989362414</v>
      </c>
      <c r="H1108" s="17">
        <f t="shared" ca="1" si="46"/>
        <v>0.78804207750356914</v>
      </c>
      <c r="I1108" s="17">
        <f t="shared" ca="1" si="46"/>
        <v>0.79050144336316341</v>
      </c>
      <c r="J1108" s="17">
        <f t="shared" ca="1" si="46"/>
        <v>0.67214576434612039</v>
      </c>
      <c r="K1108" s="32">
        <f t="shared" ca="1" si="46"/>
        <v>0.78118733283430719</v>
      </c>
      <c r="L1108" s="17">
        <f t="shared" ca="1" si="46"/>
        <v>0.77294653352890852</v>
      </c>
      <c r="M1108" s="17">
        <f t="shared" ca="1" si="46"/>
        <v>0.62481820159863999</v>
      </c>
      <c r="N1108" s="17">
        <f t="shared" ca="1" si="46"/>
        <v>0.58971301478812055</v>
      </c>
      <c r="O1108" s="17">
        <f t="shared" ca="1" si="46"/>
        <v>0.74654898691881566</v>
      </c>
      <c r="P1108" s="32">
        <f t="shared" ca="1" si="46"/>
        <v>-0.20888121089572767</v>
      </c>
      <c r="Q1108" s="44"/>
      <c r="R1108" s="13">
        <f t="shared" ca="1" si="46"/>
        <v>0.82898941294084583</v>
      </c>
      <c r="S1108" s="13">
        <f t="shared" ca="1" si="46"/>
        <v>0.82450872123859675</v>
      </c>
      <c r="T1108" s="13">
        <f t="shared" ca="1" si="46"/>
        <v>0.78486514923271133</v>
      </c>
      <c r="U1108" s="13">
        <f t="shared" ca="1" si="46"/>
        <v>0.73730060367678296</v>
      </c>
      <c r="V1108" s="13">
        <f t="shared" ca="1" si="46"/>
        <v>0.79950686496603507</v>
      </c>
      <c r="W1108" s="13">
        <f t="shared" ca="1" si="46"/>
        <v>0.73047913900420702</v>
      </c>
      <c r="X1108" s="13">
        <f t="shared" ca="1" si="46"/>
        <v>0.76037703878906915</v>
      </c>
      <c r="Y1108" s="13">
        <f t="shared" ref="Y1108" ca="1" si="47">AVERAGE(Y1097:Y1107)</f>
        <v>0.79195935847083088</v>
      </c>
      <c r="Z1108" s="13">
        <f t="shared" ca="1" si="46"/>
        <v>0.59753122760540489</v>
      </c>
      <c r="AA1108" s="44"/>
      <c r="AB1108" s="23">
        <f t="shared" ca="1" si="46"/>
        <v>0.68821118594652908</v>
      </c>
      <c r="AC1108" s="23">
        <f t="shared" ca="1" si="46"/>
        <v>0.56692021015439731</v>
      </c>
      <c r="AD1108" s="44"/>
    </row>
    <row r="1109" spans="1:32" s="16" customFormat="1">
      <c r="A1109" s="15" t="s">
        <v>34</v>
      </c>
      <c r="B1109" s="17">
        <f ca="1">MEDIAN(B1097:B1107)</f>
        <v>0.71480046423509003</v>
      </c>
      <c r="C1109" s="17">
        <f t="shared" ref="C1109:AC1109" ca="1" si="48">MEDIAN(C1097:C1107)</f>
        <v>0.71819928439128145</v>
      </c>
      <c r="D1109" s="17">
        <f t="shared" ca="1" si="48"/>
        <v>0.7251020045962121</v>
      </c>
      <c r="E1109" s="32">
        <f t="shared" ca="1" si="48"/>
        <v>0.79625556959614474</v>
      </c>
      <c r="F1109" s="17">
        <f t="shared" ca="1" si="48"/>
        <v>0.78712975858418455</v>
      </c>
      <c r="G1109" s="17">
        <f t="shared" ca="1" si="48"/>
        <v>0.69911670111369828</v>
      </c>
      <c r="H1109" s="17">
        <f t="shared" ca="1" si="48"/>
        <v>0.78452008304279386</v>
      </c>
      <c r="I1109" s="17">
        <f t="shared" ca="1" si="48"/>
        <v>0.83838511036975183</v>
      </c>
      <c r="J1109" s="17">
        <f t="shared" ca="1" si="48"/>
        <v>0.73902118961647545</v>
      </c>
      <c r="K1109" s="32">
        <f t="shared" ca="1" si="48"/>
        <v>0.82279326704895206</v>
      </c>
      <c r="L1109" s="17">
        <f t="shared" ca="1" si="48"/>
        <v>0.79734537528460125</v>
      </c>
      <c r="M1109" s="17">
        <f t="shared" ca="1" si="48"/>
        <v>0.71141577093988151</v>
      </c>
      <c r="N1109" s="17">
        <f t="shared" ca="1" si="48"/>
        <v>0.69384263894734766</v>
      </c>
      <c r="O1109" s="17">
        <f t="shared" ca="1" si="48"/>
        <v>0.78462608288407731</v>
      </c>
      <c r="P1109" s="32">
        <f t="shared" ca="1" si="48"/>
        <v>-0.3715274675097594</v>
      </c>
      <c r="Q1109" s="44"/>
      <c r="R1109" s="13">
        <f t="shared" ca="1" si="48"/>
        <v>0.87964897663248731</v>
      </c>
      <c r="S1109" s="13">
        <f t="shared" ca="1" si="48"/>
        <v>0.85820457213575896</v>
      </c>
      <c r="T1109" s="13">
        <f t="shared" ca="1" si="48"/>
        <v>0.8545021879486846</v>
      </c>
      <c r="U1109" s="13">
        <f t="shared" ca="1" si="48"/>
        <v>0.78735599535034329</v>
      </c>
      <c r="V1109" s="13">
        <f t="shared" ca="1" si="48"/>
        <v>0.81664393080914166</v>
      </c>
      <c r="W1109" s="13">
        <f t="shared" ca="1" si="48"/>
        <v>0.86833671768548915</v>
      </c>
      <c r="X1109" s="13">
        <f t="shared" ca="1" si="48"/>
        <v>0.8545021879486846</v>
      </c>
      <c r="Y1109" s="13">
        <f t="shared" ref="Y1109" ca="1" si="49">MEDIAN(Y1097:Y1107)</f>
        <v>0.78402401135531408</v>
      </c>
      <c r="Z1109" s="13">
        <f t="shared" ca="1" si="48"/>
        <v>0.56111579218592789</v>
      </c>
      <c r="AA1109" s="44"/>
      <c r="AB1109" s="23">
        <f t="shared" ca="1" si="48"/>
        <v>0.72584560735919323</v>
      </c>
      <c r="AC1109" s="23">
        <f t="shared" ca="1" si="48"/>
        <v>0.63106158432847925</v>
      </c>
      <c r="AD1109" s="44"/>
    </row>
    <row r="1110" spans="1:32" s="1" customFormat="1">
      <c r="A1110" s="2"/>
      <c r="B1110" s="28"/>
      <c r="C1110" s="28"/>
      <c r="D1110" s="28"/>
      <c r="E1110" s="28"/>
      <c r="F1110" s="28"/>
      <c r="G1110" s="28"/>
      <c r="H1110" s="28"/>
      <c r="I1110" s="28"/>
      <c r="J1110" s="28"/>
      <c r="K1110" s="28"/>
      <c r="L1110" s="28"/>
      <c r="M1110" s="28"/>
      <c r="N1110" s="28"/>
      <c r="O1110" s="28"/>
      <c r="P1110" s="28"/>
      <c r="Q1110" s="28"/>
      <c r="R1110" s="24"/>
      <c r="S1110" s="24"/>
      <c r="T1110" s="24"/>
      <c r="U1110" s="24"/>
      <c r="V1110" s="24"/>
      <c r="W1110" s="24"/>
      <c r="X1110" s="24"/>
      <c r="Y1110" s="24"/>
      <c r="Z1110" s="24"/>
      <c r="AA1110" s="28"/>
      <c r="AB1110" s="22"/>
      <c r="AC1110" s="22"/>
      <c r="AD1110" s="28"/>
      <c r="AE1110" s="3"/>
      <c r="AF1110" s="3"/>
    </row>
  </sheetData>
  <sheetProtection password="E8CF" sheet="1" objects="1" scenarios="1"/>
  <pageMargins left="0.75" right="0.75" top="1" bottom="1" header="0.5" footer="0.5"/>
  <pageSetup paperSize="9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COR&amp;GRW</vt:lpstr>
    </vt:vector>
  </TitlesOfParts>
  <Manager/>
  <Company>2emma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Srđa Iveković</cp:lastModifiedBy>
  <dcterms:modified xsi:type="dcterms:W3CDTF">2020-11-22T16:52:16Z</dcterms:modified>
  <cp:category/>
</cp:coreProperties>
</file>